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eystone\Documents\Production\"/>
    </mc:Choice>
  </mc:AlternateContent>
  <bookViews>
    <workbookView xWindow="0" yWindow="0" windowWidth="21570" windowHeight="9270" activeTab="1"/>
  </bookViews>
  <sheets>
    <sheet name="Capital Input" sheetId="5" r:id="rId1"/>
    <sheet name="Performance Summary" sheetId="4" r:id="rId2"/>
    <sheet name="Periodical Returns" sheetId="2" r:id="rId3"/>
    <sheet name="Performance Graph" sheetId="3" r:id="rId4"/>
    <sheet name="Trade List" sheetId="1" r:id="rId5"/>
  </sheets>
  <definedNames>
    <definedName name="_xlnm._FilterDatabase" localSheetId="4" hidden="1">'Trade List'!$A$1:$F$188</definedName>
  </definedNames>
  <calcPr calcId="152511"/>
  <pivotCaches>
    <pivotCache cacheId="5" r:id="rId6"/>
    <pivotCache cacheId="1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8" i="1" l="1"/>
  <c r="D258" i="1"/>
  <c r="E258" i="1"/>
  <c r="F255" i="1"/>
  <c r="F256" i="1"/>
  <c r="F257" i="1"/>
  <c r="D257" i="1"/>
  <c r="E257" i="1"/>
  <c r="D256" i="1"/>
  <c r="E256" i="1"/>
  <c r="D255" i="1"/>
  <c r="E255" i="1"/>
  <c r="F253" i="1" l="1"/>
  <c r="F254" i="1"/>
  <c r="D254" i="1"/>
  <c r="E254" i="1"/>
  <c r="D253" i="1"/>
  <c r="E253" i="1"/>
  <c r="F251" i="1" l="1"/>
  <c r="F252" i="1"/>
  <c r="D252" i="1"/>
  <c r="E252" i="1"/>
  <c r="D251" i="1"/>
  <c r="E251" i="1"/>
  <c r="F250" i="1"/>
  <c r="D250" i="1"/>
  <c r="E250" i="1"/>
  <c r="F249" i="1"/>
  <c r="D249" i="1"/>
  <c r="E249" i="1"/>
  <c r="F248" i="1"/>
  <c r="D248" i="1"/>
  <c r="E248" i="1"/>
  <c r="F247" i="1" l="1"/>
  <c r="D247" i="1"/>
  <c r="E247" i="1"/>
  <c r="F246" i="1" l="1"/>
  <c r="D246" i="1"/>
  <c r="E246" i="1"/>
  <c r="F245" i="1" l="1"/>
  <c r="D245" i="1"/>
  <c r="E245" i="1"/>
  <c r="F244" i="1"/>
  <c r="D244" i="1"/>
  <c r="E244" i="1"/>
  <c r="F243" i="1" l="1"/>
  <c r="D243" i="1"/>
  <c r="E243" i="1"/>
  <c r="F242" i="1"/>
  <c r="D242" i="1"/>
  <c r="E242" i="1"/>
  <c r="F240" i="1"/>
  <c r="F241" i="1"/>
  <c r="D241" i="1"/>
  <c r="E241" i="1"/>
  <c r="D240" i="1"/>
  <c r="E240" i="1"/>
  <c r="F19" i="4" l="1"/>
  <c r="F24" i="4"/>
  <c r="E24" i="4"/>
  <c r="D24" i="4"/>
  <c r="C24" i="4"/>
  <c r="B24" i="4"/>
  <c r="E239" i="1"/>
  <c r="F239" i="1"/>
  <c r="D239" i="1"/>
  <c r="F237" i="1" l="1"/>
  <c r="F238" i="1"/>
  <c r="D238" i="1"/>
  <c r="E238" i="1"/>
  <c r="D237" i="1"/>
  <c r="E237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34" i="1"/>
  <c r="E234" i="1"/>
  <c r="F234" i="1"/>
  <c r="D235" i="1"/>
  <c r="E235" i="1"/>
  <c r="F235" i="1"/>
  <c r="D236" i="1"/>
  <c r="E236" i="1"/>
  <c r="F236" i="1"/>
  <c r="F122" i="1" l="1"/>
  <c r="E122" i="1"/>
  <c r="D122" i="1"/>
  <c r="F121" i="1"/>
  <c r="E121" i="1"/>
  <c r="D121" i="1"/>
  <c r="F120" i="1"/>
  <c r="E120" i="1"/>
  <c r="D120" i="1"/>
  <c r="F117" i="1"/>
  <c r="E117" i="1"/>
  <c r="D117" i="1"/>
  <c r="F116" i="1"/>
  <c r="E116" i="1"/>
  <c r="D116" i="1"/>
  <c r="F228" i="1" l="1"/>
  <c r="F229" i="1"/>
  <c r="D229" i="1"/>
  <c r="E229" i="1"/>
  <c r="D228" i="1"/>
  <c r="E228" i="1"/>
  <c r="F226" i="1"/>
  <c r="F227" i="1"/>
  <c r="D227" i="1"/>
  <c r="E227" i="1"/>
  <c r="D226" i="1"/>
  <c r="E226" i="1"/>
  <c r="D223" i="1" l="1"/>
  <c r="E223" i="1"/>
  <c r="F223" i="1"/>
  <c r="D224" i="1"/>
  <c r="E224" i="1"/>
  <c r="F224" i="1"/>
  <c r="D225" i="1"/>
  <c r="E225" i="1"/>
  <c r="F225" i="1"/>
  <c r="B19" i="4" l="1"/>
  <c r="F222" i="1" l="1"/>
  <c r="D222" i="1"/>
  <c r="E222" i="1"/>
  <c r="F221" i="1"/>
  <c r="D221" i="1"/>
  <c r="E221" i="1"/>
  <c r="F220" i="1"/>
  <c r="D220" i="1"/>
  <c r="E220" i="1"/>
  <c r="F219" i="1"/>
  <c r="D219" i="1"/>
  <c r="E219" i="1"/>
  <c r="F216" i="1" l="1"/>
  <c r="F217" i="1"/>
  <c r="F218" i="1"/>
  <c r="D218" i="1"/>
  <c r="E218" i="1"/>
  <c r="D217" i="1"/>
  <c r="E217" i="1"/>
  <c r="D216" i="1"/>
  <c r="E216" i="1"/>
  <c r="F215" i="1"/>
  <c r="F214" i="1"/>
  <c r="D215" i="1"/>
  <c r="E215" i="1"/>
  <c r="D214" i="1"/>
  <c r="E214" i="1"/>
  <c r="F213" i="1" l="1"/>
  <c r="D213" i="1"/>
  <c r="E213" i="1"/>
  <c r="F212" i="1" l="1"/>
  <c r="D212" i="1"/>
  <c r="E212" i="1"/>
  <c r="F211" i="1" l="1"/>
  <c r="D211" i="1"/>
  <c r="E211" i="1"/>
  <c r="F209" i="1" l="1"/>
  <c r="D209" i="1"/>
  <c r="E209" i="1"/>
  <c r="F210" i="1"/>
  <c r="D210" i="1"/>
  <c r="E210" i="1"/>
  <c r="F208" i="1"/>
  <c r="F204" i="1"/>
  <c r="D208" i="1"/>
  <c r="E208" i="1"/>
  <c r="D204" i="1"/>
  <c r="E204" i="1"/>
  <c r="F207" i="1"/>
  <c r="E207" i="1"/>
  <c r="D207" i="1"/>
  <c r="F206" i="1"/>
  <c r="E206" i="1"/>
  <c r="D206" i="1"/>
  <c r="F205" i="1"/>
  <c r="E205" i="1"/>
  <c r="D205" i="1"/>
  <c r="F203" i="1"/>
  <c r="D203" i="1"/>
  <c r="E203" i="1"/>
  <c r="F202" i="1"/>
  <c r="D202" i="1"/>
  <c r="E202" i="1"/>
  <c r="F201" i="1"/>
  <c r="D201" i="1"/>
  <c r="E201" i="1"/>
  <c r="F200" i="1" l="1"/>
  <c r="F199" i="1"/>
  <c r="D200" i="1"/>
  <c r="E200" i="1"/>
  <c r="D199" i="1"/>
  <c r="E199" i="1"/>
  <c r="F197" i="1"/>
  <c r="F198" i="1"/>
  <c r="D198" i="1"/>
  <c r="E198" i="1"/>
  <c r="D197" i="1"/>
  <c r="E197" i="1"/>
  <c r="F196" i="1" l="1"/>
  <c r="F195" i="1"/>
  <c r="D196" i="1"/>
  <c r="E196" i="1"/>
  <c r="D195" i="1"/>
  <c r="E195" i="1"/>
  <c r="F194" i="1" l="1"/>
  <c r="D194" i="1"/>
  <c r="E194" i="1"/>
  <c r="F193" i="1"/>
  <c r="D193" i="1"/>
  <c r="E193" i="1"/>
  <c r="F192" i="1" l="1"/>
  <c r="D192" i="1"/>
  <c r="E192" i="1"/>
  <c r="F191" i="1"/>
  <c r="D191" i="1"/>
  <c r="E191" i="1"/>
  <c r="F190" i="1" l="1"/>
  <c r="D190" i="1"/>
  <c r="E190" i="1"/>
  <c r="F189" i="1"/>
  <c r="D189" i="1"/>
  <c r="E189" i="1"/>
  <c r="E188" i="1" l="1"/>
  <c r="F187" i="1"/>
  <c r="F188" i="1"/>
  <c r="D188" i="1"/>
  <c r="D187" i="1"/>
  <c r="E187" i="1"/>
  <c r="F186" i="1"/>
  <c r="F185" i="1"/>
  <c r="F184" i="1"/>
  <c r="D186" i="1"/>
  <c r="E186" i="1"/>
  <c r="D185" i="1"/>
  <c r="E185" i="1"/>
  <c r="D184" i="1"/>
  <c r="E184" i="1"/>
  <c r="F183" i="1"/>
  <c r="F182" i="1"/>
  <c r="D183" i="1"/>
  <c r="E183" i="1"/>
  <c r="D182" i="1"/>
  <c r="E182" i="1"/>
  <c r="F181" i="1" l="1"/>
  <c r="D181" i="1"/>
  <c r="E181" i="1"/>
  <c r="F180" i="1" l="1"/>
  <c r="D180" i="1"/>
  <c r="E180" i="1"/>
  <c r="F179" i="1"/>
  <c r="F178" i="1"/>
  <c r="D179" i="1"/>
  <c r="E179" i="1"/>
  <c r="D178" i="1"/>
  <c r="E178" i="1"/>
  <c r="F177" i="1" l="1"/>
  <c r="D177" i="1"/>
  <c r="E177" i="1"/>
  <c r="F176" i="1" l="1"/>
  <c r="D176" i="1"/>
  <c r="E176" i="1"/>
  <c r="F175" i="1" l="1"/>
  <c r="F174" i="1"/>
  <c r="D175" i="1"/>
  <c r="E175" i="1"/>
  <c r="D174" i="1"/>
  <c r="E174" i="1"/>
  <c r="F173" i="1" l="1"/>
  <c r="F172" i="1"/>
  <c r="F171" i="1"/>
  <c r="F170" i="1"/>
  <c r="D173" i="1"/>
  <c r="E173" i="1"/>
  <c r="D172" i="1"/>
  <c r="E172" i="1"/>
  <c r="D171" i="1"/>
  <c r="E171" i="1"/>
  <c r="D170" i="1"/>
  <c r="E170" i="1"/>
  <c r="F169" i="1" l="1"/>
  <c r="D169" i="1"/>
  <c r="E169" i="1"/>
  <c r="F168" i="1"/>
  <c r="D168" i="1"/>
  <c r="E168" i="1"/>
  <c r="F167" i="1"/>
  <c r="D167" i="1"/>
  <c r="E167" i="1"/>
  <c r="F166" i="1"/>
  <c r="D166" i="1"/>
  <c r="E166" i="1"/>
  <c r="F165" i="1" l="1"/>
  <c r="F164" i="1"/>
  <c r="D165" i="1"/>
  <c r="E165" i="1"/>
  <c r="D164" i="1"/>
  <c r="E164" i="1"/>
  <c r="F163" i="1"/>
  <c r="F162" i="1"/>
  <c r="D163" i="1"/>
  <c r="E163" i="1"/>
  <c r="D162" i="1"/>
  <c r="E162" i="1"/>
  <c r="F161" i="1"/>
  <c r="D161" i="1"/>
  <c r="E161" i="1"/>
  <c r="F160" i="1" l="1"/>
  <c r="D160" i="1"/>
  <c r="E160" i="1"/>
  <c r="F159" i="1"/>
  <c r="D159" i="1"/>
  <c r="E159" i="1"/>
  <c r="F158" i="1" l="1"/>
  <c r="D158" i="1"/>
  <c r="E158" i="1"/>
  <c r="F157" i="1"/>
  <c r="D157" i="1"/>
  <c r="E157" i="1"/>
  <c r="F156" i="1" l="1"/>
  <c r="F155" i="1"/>
  <c r="D156" i="1"/>
  <c r="E156" i="1"/>
  <c r="D155" i="1"/>
  <c r="E155" i="1"/>
  <c r="F154" i="1"/>
  <c r="F153" i="1"/>
  <c r="D154" i="1"/>
  <c r="E154" i="1"/>
  <c r="D153" i="1"/>
  <c r="E153" i="1"/>
  <c r="F151" i="1"/>
  <c r="F152" i="1"/>
  <c r="D152" i="1"/>
  <c r="E152" i="1"/>
  <c r="D151" i="1"/>
  <c r="E151" i="1"/>
  <c r="F150" i="1"/>
  <c r="D150" i="1"/>
  <c r="E150" i="1"/>
  <c r="F149" i="1" l="1"/>
  <c r="F148" i="1"/>
  <c r="F147" i="1"/>
  <c r="D149" i="1"/>
  <c r="E149" i="1"/>
  <c r="D148" i="1"/>
  <c r="E148" i="1"/>
  <c r="D147" i="1"/>
  <c r="E147" i="1"/>
  <c r="F146" i="1"/>
  <c r="D146" i="1"/>
  <c r="E146" i="1"/>
  <c r="F145" i="1"/>
  <c r="D145" i="1"/>
  <c r="E145" i="1"/>
  <c r="F144" i="1"/>
  <c r="D144" i="1"/>
  <c r="E144" i="1"/>
  <c r="F143" i="1"/>
  <c r="D143" i="1"/>
  <c r="E143" i="1"/>
  <c r="F142" i="1"/>
  <c r="D142" i="1"/>
  <c r="E142" i="1"/>
  <c r="F141" i="1" l="1"/>
  <c r="D141" i="1"/>
  <c r="E141" i="1"/>
  <c r="F140" i="1"/>
  <c r="D140" i="1"/>
  <c r="E140" i="1"/>
  <c r="F139" i="1" l="1"/>
  <c r="D139" i="1"/>
  <c r="E139" i="1"/>
  <c r="F138" i="1"/>
  <c r="D138" i="1"/>
  <c r="E138" i="1"/>
  <c r="F137" i="1" l="1"/>
  <c r="D137" i="1"/>
  <c r="E137" i="1"/>
  <c r="F136" i="1"/>
  <c r="D136" i="1"/>
  <c r="E136" i="1"/>
  <c r="F135" i="1"/>
  <c r="D135" i="1"/>
  <c r="E135" i="1"/>
  <c r="F134" i="1" l="1"/>
  <c r="D134" i="1"/>
  <c r="E134" i="1"/>
  <c r="F131" i="1" l="1"/>
  <c r="F132" i="1"/>
  <c r="F133" i="1"/>
  <c r="D133" i="1"/>
  <c r="E133" i="1"/>
  <c r="D132" i="1"/>
  <c r="E132" i="1"/>
  <c r="D131" i="1"/>
  <c r="E131" i="1"/>
  <c r="F130" i="1" l="1"/>
  <c r="D130" i="1"/>
  <c r="E130" i="1"/>
  <c r="F129" i="1"/>
  <c r="D129" i="1"/>
  <c r="E129" i="1"/>
  <c r="F128" i="1"/>
  <c r="D128" i="1"/>
  <c r="E128" i="1"/>
  <c r="F127" i="1"/>
  <c r="D127" i="1"/>
  <c r="E127" i="1"/>
  <c r="F126" i="1" l="1"/>
  <c r="F125" i="1"/>
  <c r="D126" i="1"/>
  <c r="E126" i="1"/>
  <c r="D125" i="1"/>
  <c r="E125" i="1"/>
  <c r="F124" i="1"/>
  <c r="D124" i="1"/>
  <c r="E124" i="1"/>
  <c r="F123" i="1"/>
  <c r="D123" i="1"/>
  <c r="E123" i="1"/>
  <c r="F119" i="1" l="1"/>
  <c r="D119" i="1"/>
  <c r="E119" i="1"/>
  <c r="F118" i="1"/>
  <c r="D118" i="1"/>
  <c r="E118" i="1"/>
  <c r="D113" i="1" l="1"/>
  <c r="E113" i="1"/>
  <c r="F113" i="1"/>
  <c r="D114" i="1"/>
  <c r="E114" i="1"/>
  <c r="F114" i="1"/>
  <c r="D115" i="1"/>
  <c r="E115" i="1"/>
  <c r="F11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B16" i="4"/>
  <c r="C16" i="4"/>
  <c r="D16" i="4"/>
  <c r="E16" i="4"/>
  <c r="F16" i="4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B15" i="4" l="1"/>
  <c r="F3" i="1" l="1"/>
  <c r="F4" i="1"/>
  <c r="F5" i="1"/>
  <c r="F6" i="1"/>
  <c r="F7" i="1"/>
  <c r="F8" i="1"/>
  <c r="F9" i="1"/>
  <c r="F10" i="1"/>
  <c r="F11" i="1"/>
  <c r="F2" i="1"/>
  <c r="D8" i="1" l="1"/>
  <c r="E8" i="1"/>
  <c r="D7" i="1"/>
  <c r="E7" i="1"/>
  <c r="C15" i="4"/>
  <c r="D15" i="4"/>
  <c r="E15" i="4"/>
  <c r="F15" i="4"/>
  <c r="E3" i="1" l="1"/>
  <c r="E4" i="1"/>
  <c r="E5" i="1"/>
  <c r="E6" i="1"/>
  <c r="E9" i="1"/>
  <c r="E10" i="1"/>
  <c r="E11" i="1"/>
  <c r="E2" i="1"/>
  <c r="D3" i="1"/>
  <c r="D4" i="1"/>
  <c r="D5" i="1"/>
  <c r="D6" i="1"/>
  <c r="D9" i="1"/>
  <c r="D10" i="1"/>
  <c r="D11" i="1"/>
  <c r="D2" i="1"/>
  <c r="D3" i="4" l="1"/>
  <c r="C4" i="4"/>
  <c r="C9" i="4"/>
  <c r="E8" i="4"/>
  <c r="B8" i="4"/>
  <c r="D8" i="4"/>
  <c r="B4" i="4"/>
  <c r="E9" i="4"/>
  <c r="E4" i="4"/>
  <c r="E3" i="4"/>
  <c r="C8" i="4"/>
  <c r="C3" i="4"/>
  <c r="D9" i="4"/>
  <c r="B9" i="4"/>
  <c r="D4" i="4"/>
  <c r="B3" i="4"/>
  <c r="C7" i="4" l="1"/>
  <c r="C18" i="4" s="1"/>
  <c r="D7" i="4"/>
  <c r="B7" i="4"/>
  <c r="F8" i="4"/>
  <c r="E7" i="4"/>
  <c r="B11" i="4"/>
  <c r="B2" i="4"/>
  <c r="B20" i="4" s="1"/>
  <c r="B5" i="4"/>
  <c r="F9" i="4"/>
  <c r="D6" i="4"/>
  <c r="B6" i="4"/>
  <c r="C2" i="4"/>
  <c r="C20" i="4" s="1"/>
  <c r="C5" i="4"/>
  <c r="C11" i="4"/>
  <c r="F3" i="4"/>
  <c r="E11" i="4"/>
  <c r="E2" i="4"/>
  <c r="E20" i="4" s="1"/>
  <c r="E5" i="4"/>
  <c r="C6" i="4"/>
  <c r="E6" i="4"/>
  <c r="F4" i="4"/>
  <c r="D2" i="4"/>
  <c r="D20" i="4" s="1"/>
  <c r="D5" i="4"/>
  <c r="D11" i="4"/>
  <c r="C13" i="4" l="1"/>
  <c r="E13" i="4"/>
  <c r="E18" i="4"/>
  <c r="B13" i="4"/>
  <c r="B18" i="4"/>
  <c r="D13" i="4"/>
  <c r="D18" i="4"/>
  <c r="E21" i="4"/>
  <c r="E22" i="4" s="1"/>
  <c r="C21" i="4"/>
  <c r="C22" i="4" s="1"/>
  <c r="B21" i="4"/>
  <c r="B22" i="4" s="1"/>
  <c r="D21" i="4"/>
  <c r="D22" i="4" s="1"/>
  <c r="F6" i="4"/>
  <c r="E12" i="4"/>
  <c r="B12" i="4"/>
  <c r="D12" i="4"/>
  <c r="F2" i="4"/>
  <c r="F20" i="4" s="1"/>
  <c r="F5" i="4"/>
  <c r="F11" i="4"/>
  <c r="C12" i="4"/>
  <c r="F7" i="4"/>
  <c r="C14" i="4" l="1"/>
  <c r="D14" i="4"/>
  <c r="E14" i="4"/>
  <c r="B14" i="4"/>
  <c r="F13" i="4"/>
  <c r="F18" i="4"/>
  <c r="F21" i="4"/>
  <c r="F22" i="4" s="1"/>
  <c r="F12" i="4"/>
  <c r="F14" i="4" l="1"/>
</calcChain>
</file>

<file path=xl/sharedStrings.xml><?xml version="1.0" encoding="utf-8"?>
<sst xmlns="http://schemas.openxmlformats.org/spreadsheetml/2006/main" count="319" uniqueCount="54">
  <si>
    <t>Date</t>
  </si>
  <si>
    <t>Strategy</t>
  </si>
  <si>
    <t>Trade PnL</t>
  </si>
  <si>
    <t>Month</t>
  </si>
  <si>
    <t>Year</t>
  </si>
  <si>
    <t>PnL</t>
  </si>
  <si>
    <t>Blended</t>
  </si>
  <si>
    <t>Apr</t>
  </si>
  <si>
    <t>Mom YM</t>
  </si>
  <si>
    <t>May</t>
  </si>
  <si>
    <t>Jun</t>
  </si>
  <si>
    <t>Sum of PnL</t>
  </si>
  <si>
    <t>Row Labels</t>
  </si>
  <si>
    <t>Grand Total</t>
  </si>
  <si>
    <t>Column Labels</t>
  </si>
  <si>
    <t>Jan</t>
  </si>
  <si>
    <t>Feb</t>
  </si>
  <si>
    <t>Mar</t>
  </si>
  <si>
    <t>Profit</t>
  </si>
  <si>
    <t>Loss</t>
  </si>
  <si>
    <t>Win/Loss Ratio</t>
  </si>
  <si>
    <t>Avg. Win</t>
  </si>
  <si>
    <t>Avg. Loss</t>
  </si>
  <si>
    <t>1.2 Rule</t>
  </si>
  <si>
    <t>Prophet</t>
  </si>
  <si>
    <t>Profit Factor</t>
  </si>
  <si>
    <t>% Profitable</t>
  </si>
  <si>
    <t>Account Size</t>
  </si>
  <si>
    <t>ROI</t>
  </si>
  <si>
    <t>Winning Trades</t>
  </si>
  <si>
    <t>Losing Trades</t>
  </si>
  <si>
    <t>All Strategies</t>
  </si>
  <si>
    <t>Total Trades</t>
  </si>
  <si>
    <t>Started Trading</t>
  </si>
  <si>
    <t># Months Traded</t>
  </si>
  <si>
    <t>Metric</t>
  </si>
  <si>
    <t>Total Net Profit</t>
  </si>
  <si>
    <t>Current Date</t>
  </si>
  <si>
    <t>Avg. Trades/Month</t>
  </si>
  <si>
    <t>Jul</t>
  </si>
  <si>
    <t>Mom YM &amp; Blended</t>
  </si>
  <si>
    <t>Aug</t>
  </si>
  <si>
    <t>Lease Fee/Month</t>
  </si>
  <si>
    <t>Annualized ROI</t>
  </si>
  <si>
    <t>Sep</t>
  </si>
  <si>
    <t>Net after Lease Fee</t>
  </si>
  <si>
    <t>Oct</t>
  </si>
  <si>
    <t>Nov</t>
  </si>
  <si>
    <t>(Multiple Items)</t>
  </si>
  <si>
    <t>Commission/Fees/Round Trip</t>
  </si>
  <si>
    <t>Dec</t>
  </si>
  <si>
    <t>Capital Per Contract</t>
  </si>
  <si>
    <t>Input your commission/fees and the amount of capital you intend to invest.  This is used to calculate the ROI statustics.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</si>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</sst>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1F4E8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pivotButton="1"/>
    <xf numFmtId="14" fontId="0" fillId="0" borderId="0" xfId="0" applyNumberFormat="1" applyAlignment="1">
      <alignment horizontal="left"/>
    </xf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0" fontId="0" fillId="0" borderId="0" xfId="0" applyNumberFormat="1"/>
    <xf numFmtId="4" fontId="0" fillId="0" borderId="0" xfId="0" applyNumberFormat="1" applyFill="1"/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3" fontId="2" fillId="0" borderId="0" xfId="0" applyNumberFormat="1" applyFont="1"/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1" fontId="2" fillId="0" borderId="0" xfId="0" applyNumberFormat="1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3" fontId="2" fillId="0" borderId="0" xfId="0" applyNumberFormat="1" applyFont="1" applyFill="1"/>
    <xf numFmtId="0" fontId="3" fillId="3" borderId="1" xfId="0" applyFont="1" applyFill="1" applyBorder="1" applyAlignment="1">
      <alignment wrapText="1"/>
    </xf>
    <xf numFmtId="4" fontId="1" fillId="3" borderId="1" xfId="0" applyNumberFormat="1" applyFont="1" applyFill="1" applyBorder="1"/>
    <xf numFmtId="0" fontId="3" fillId="3" borderId="1" xfId="0" applyFont="1" applyFill="1" applyBorder="1"/>
    <xf numFmtId="4" fontId="1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/>
    <xf numFmtId="1" fontId="1" fillId="3" borderId="1" xfId="0" applyNumberFormat="1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10" fontId="1" fillId="3" borderId="1" xfId="0" applyNumberFormat="1" applyFont="1" applyFill="1" applyBorder="1"/>
    <xf numFmtId="164" fontId="3" fillId="3" borderId="1" xfId="0" applyNumberFormat="1" applyFont="1" applyFill="1" applyBorder="1"/>
    <xf numFmtId="164" fontId="1" fillId="3" borderId="1" xfId="0" applyNumberFormat="1" applyFont="1" applyFill="1" applyBorder="1"/>
    <xf numFmtId="2" fontId="3" fillId="3" borderId="1" xfId="0" applyNumberFormat="1" applyFont="1" applyFill="1" applyBorder="1"/>
    <xf numFmtId="2" fontId="5" fillId="3" borderId="1" xfId="0" applyNumberFormat="1" applyFont="1" applyFill="1" applyBorder="1"/>
    <xf numFmtId="2" fontId="4" fillId="3" borderId="1" xfId="0" applyNumberFormat="1" applyFont="1" applyFill="1" applyBorder="1"/>
    <xf numFmtId="3" fontId="3" fillId="3" borderId="1" xfId="0" applyNumberFormat="1" applyFont="1" applyFill="1" applyBorder="1"/>
    <xf numFmtId="3" fontId="1" fillId="3" borderId="1" xfId="0" applyNumberFormat="1" applyFont="1" applyFill="1" applyBorder="1"/>
    <xf numFmtId="0" fontId="1" fillId="2" borderId="0" xfId="0" applyFont="1" applyFill="1" applyAlignment="1">
      <alignment wrapText="1"/>
    </xf>
    <xf numFmtId="0" fontId="0" fillId="0" borderId="0" xfId="0" applyAlignment="1">
      <alignment vertical="top" wrapText="1"/>
    </xf>
    <xf numFmtId="2" fontId="1" fillId="0" borderId="0" xfId="0" applyNumberFormat="1" applyFont="1"/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wrapText="1"/>
    </xf>
  </cellXfs>
  <cellStyles count="1">
    <cellStyle name="Normal" xfId="0" builtinId="0"/>
  </cellStyles>
  <dxfs count="1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4" formatCode="#,##0.0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rgb="FFBFBFBF"/>
        </patternFill>
      </fill>
    </dxf>
    <dxf>
      <fill>
        <patternFill patternType="solid">
          <bgColor rgb="FFBFBFB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alignment horizontal="right" readingOrder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border>
        <left style="thin">
          <color indexed="64"/>
        </left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right" readingOrder="0"/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BFBFBF"/>
        </patternFill>
      </fill>
    </dxf>
    <dxf>
      <fill>
        <patternFill patternType="solid">
          <bgColor rgb="FFBFBFBF"/>
        </patternFill>
      </fill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4" formatCode="#,##0.0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EEEEEE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1F4E83"/>
        </patternFill>
      </fill>
      <alignment horizontal="general" vertical="bottom" textRotation="0" wrapText="1" indent="0" justifyLastLine="0" shrinkToFit="0" readingOrder="0"/>
    </dxf>
    <dxf>
      <font>
        <b/>
        <i val="0"/>
        <color theme="0"/>
      </font>
      <fill>
        <patternFill>
          <bgColor rgb="FF1F4E83"/>
        </patternFill>
      </fill>
    </dxf>
    <dxf>
      <fill>
        <patternFill>
          <bgColor rgb="FFEEEEEE"/>
        </patternFill>
      </fill>
    </dxf>
  </dxfs>
  <tableStyles count="1" defaultTableStyle="TableStyleMedium2" defaultPivotStyle="PivotStyleLight16">
    <tableStyle name="Keystone Website" table="0" count="2">
      <tableStyleElement type="wholeTable" dxfId="127"/>
      <tableStyleElement type="headerRow" dxfId="126"/>
    </tableStyle>
  </tableStyles>
  <colors>
    <mruColors>
      <color rgb="FF1F4E83"/>
      <color rgb="FFEEEEEE"/>
      <color rgb="FF376092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[KeystoneTrades 2015.xlsx]Performance Graph!PivotTable2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'Performance Graph'!$B$3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'Performance Graph'!$A$4:$A$85</c:f>
              <c:strCache>
                <c:ptCount val="81"/>
                <c:pt idx="0">
                  <c:v>1/5/2015</c:v>
                </c:pt>
                <c:pt idx="1">
                  <c:v>1/6/2015</c:v>
                </c:pt>
                <c:pt idx="2">
                  <c:v>1/7/2015</c:v>
                </c:pt>
                <c:pt idx="3">
                  <c:v>1/8/2015</c:v>
                </c:pt>
                <c:pt idx="4">
                  <c:v>1/12/2015</c:v>
                </c:pt>
                <c:pt idx="5">
                  <c:v>1/13/2015</c:v>
                </c:pt>
                <c:pt idx="6">
                  <c:v>1/14/2015</c:v>
                </c:pt>
                <c:pt idx="7">
                  <c:v>1/22/2015</c:v>
                </c:pt>
                <c:pt idx="8">
                  <c:v>2/3/2015</c:v>
                </c:pt>
                <c:pt idx="9">
                  <c:v>2/5/2015</c:v>
                </c:pt>
                <c:pt idx="10">
                  <c:v>2/12/2015</c:v>
                </c:pt>
                <c:pt idx="11">
                  <c:v>3/4/2015</c:v>
                </c:pt>
                <c:pt idx="12">
                  <c:v>3/6/2015</c:v>
                </c:pt>
                <c:pt idx="13">
                  <c:v>3/13/2015</c:v>
                </c:pt>
                <c:pt idx="14">
                  <c:v>3/18/2015</c:v>
                </c:pt>
                <c:pt idx="15">
                  <c:v>3/20/2015</c:v>
                </c:pt>
                <c:pt idx="16">
                  <c:v>3/25/2015</c:v>
                </c:pt>
                <c:pt idx="17">
                  <c:v>3/30/2015</c:v>
                </c:pt>
                <c:pt idx="18">
                  <c:v>4/2/2015</c:v>
                </c:pt>
                <c:pt idx="19">
                  <c:v>4/15/2015</c:v>
                </c:pt>
                <c:pt idx="20">
                  <c:v>4/17/2015</c:v>
                </c:pt>
                <c:pt idx="21">
                  <c:v>4/23/2015</c:v>
                </c:pt>
                <c:pt idx="22">
                  <c:v>4/29/2015</c:v>
                </c:pt>
                <c:pt idx="23">
                  <c:v>4/30/2015</c:v>
                </c:pt>
                <c:pt idx="24">
                  <c:v>5/5/2015</c:v>
                </c:pt>
                <c:pt idx="25">
                  <c:v>5/8/2015</c:v>
                </c:pt>
                <c:pt idx="26">
                  <c:v>5/14/2015</c:v>
                </c:pt>
                <c:pt idx="27">
                  <c:v>5/26/2015</c:v>
                </c:pt>
                <c:pt idx="28">
                  <c:v>5/29/2015</c:v>
                </c:pt>
                <c:pt idx="29">
                  <c:v>6/4/2015</c:v>
                </c:pt>
                <c:pt idx="30">
                  <c:v>6/10/2015</c:v>
                </c:pt>
                <c:pt idx="31">
                  <c:v>6/18/2015</c:v>
                </c:pt>
                <c:pt idx="32">
                  <c:v>6/24/2015</c:v>
                </c:pt>
                <c:pt idx="33">
                  <c:v>6/29/2015</c:v>
                </c:pt>
                <c:pt idx="34">
                  <c:v>7/8/2015</c:v>
                </c:pt>
                <c:pt idx="35">
                  <c:v>7/10/2015</c:v>
                </c:pt>
                <c:pt idx="36">
                  <c:v>7/23/2015</c:v>
                </c:pt>
                <c:pt idx="37">
                  <c:v>7/24/2015</c:v>
                </c:pt>
                <c:pt idx="38">
                  <c:v>7/27/2015</c:v>
                </c:pt>
                <c:pt idx="39">
                  <c:v>7/28/2015</c:v>
                </c:pt>
                <c:pt idx="40">
                  <c:v>8/5/2015</c:v>
                </c:pt>
                <c:pt idx="41">
                  <c:v>8/6/2015</c:v>
                </c:pt>
                <c:pt idx="42">
                  <c:v>8/10/2015</c:v>
                </c:pt>
                <c:pt idx="43">
                  <c:v>8/12/2015</c:v>
                </c:pt>
                <c:pt idx="44">
                  <c:v>8/19/2015</c:v>
                </c:pt>
                <c:pt idx="45">
                  <c:v>8/20/2015</c:v>
                </c:pt>
                <c:pt idx="46">
                  <c:v>8/21/2015</c:v>
                </c:pt>
                <c:pt idx="47">
                  <c:v>8/24/2015</c:v>
                </c:pt>
                <c:pt idx="48">
                  <c:v>8/27/2015</c:v>
                </c:pt>
                <c:pt idx="49">
                  <c:v>9/3/2015</c:v>
                </c:pt>
                <c:pt idx="50">
                  <c:v>9/4/2015</c:v>
                </c:pt>
                <c:pt idx="51">
                  <c:v>9/15/2015</c:v>
                </c:pt>
                <c:pt idx="52">
                  <c:v>9/16/2015</c:v>
                </c:pt>
                <c:pt idx="53">
                  <c:v>9/21/2015</c:v>
                </c:pt>
                <c:pt idx="54">
                  <c:v>9/22/2015</c:v>
                </c:pt>
                <c:pt idx="55">
                  <c:v>9/24/2015</c:v>
                </c:pt>
                <c:pt idx="56">
                  <c:v>9/25/2015</c:v>
                </c:pt>
                <c:pt idx="57">
                  <c:v>9/28/2015</c:v>
                </c:pt>
                <c:pt idx="58">
                  <c:v>9/30/2015</c:v>
                </c:pt>
                <c:pt idx="59">
                  <c:v>10/5/2015</c:v>
                </c:pt>
                <c:pt idx="60">
                  <c:v>10/7/2015</c:v>
                </c:pt>
                <c:pt idx="61">
                  <c:v>10/8/2015</c:v>
                </c:pt>
                <c:pt idx="62">
                  <c:v>10/15/2015</c:v>
                </c:pt>
                <c:pt idx="63">
                  <c:v>10/22/2015</c:v>
                </c:pt>
                <c:pt idx="64">
                  <c:v>10/23/2015</c:v>
                </c:pt>
                <c:pt idx="65">
                  <c:v>10/28/2015</c:v>
                </c:pt>
                <c:pt idx="66">
                  <c:v>11/2/2015</c:v>
                </c:pt>
                <c:pt idx="67">
                  <c:v>11/9/2015</c:v>
                </c:pt>
                <c:pt idx="68">
                  <c:v>11/12/2015</c:v>
                </c:pt>
                <c:pt idx="69">
                  <c:v>12/2/2015</c:v>
                </c:pt>
                <c:pt idx="70">
                  <c:v>12/3/2015</c:v>
                </c:pt>
                <c:pt idx="71">
                  <c:v>12/7/2015</c:v>
                </c:pt>
                <c:pt idx="72">
                  <c:v>12/8/2015</c:v>
                </c:pt>
                <c:pt idx="73">
                  <c:v>12/11/2015</c:v>
                </c:pt>
                <c:pt idx="74">
                  <c:v>12/15/2015</c:v>
                </c:pt>
                <c:pt idx="75">
                  <c:v>12/16/2015</c:v>
                </c:pt>
                <c:pt idx="76">
                  <c:v>12/17/2015</c:v>
                </c:pt>
                <c:pt idx="77">
                  <c:v>12/18/2015</c:v>
                </c:pt>
                <c:pt idx="78">
                  <c:v>12/23/2015</c:v>
                </c:pt>
                <c:pt idx="79">
                  <c:v>12/28/2015</c:v>
                </c:pt>
                <c:pt idx="80">
                  <c:v>12/29/2015</c:v>
                </c:pt>
              </c:strCache>
            </c:strRef>
          </c:cat>
          <c:val>
            <c:numRef>
              <c:f>'Performance Graph'!$B$4:$B$85</c:f>
              <c:numCache>
                <c:formatCode>#,##0.00</c:formatCode>
                <c:ptCount val="81"/>
                <c:pt idx="0">
                  <c:v>1242.5</c:v>
                </c:pt>
                <c:pt idx="1">
                  <c:v>1572.5</c:v>
                </c:pt>
                <c:pt idx="2">
                  <c:v>1630</c:v>
                </c:pt>
                <c:pt idx="3">
                  <c:v>2450</c:v>
                </c:pt>
                <c:pt idx="4">
                  <c:v>1685</c:v>
                </c:pt>
                <c:pt idx="5">
                  <c:v>1070</c:v>
                </c:pt>
                <c:pt idx="6">
                  <c:v>877.5</c:v>
                </c:pt>
                <c:pt idx="7">
                  <c:v>790</c:v>
                </c:pt>
                <c:pt idx="8">
                  <c:v>927.5</c:v>
                </c:pt>
                <c:pt idx="9">
                  <c:v>907.5</c:v>
                </c:pt>
                <c:pt idx="10">
                  <c:v>1200</c:v>
                </c:pt>
                <c:pt idx="11">
                  <c:v>480</c:v>
                </c:pt>
                <c:pt idx="12">
                  <c:v>2505</c:v>
                </c:pt>
                <c:pt idx="13">
                  <c:v>2275</c:v>
                </c:pt>
                <c:pt idx="14">
                  <c:v>2325</c:v>
                </c:pt>
                <c:pt idx="15">
                  <c:v>2445</c:v>
                </c:pt>
                <c:pt idx="16">
                  <c:v>3365</c:v>
                </c:pt>
                <c:pt idx="17">
                  <c:v>3657.5</c:v>
                </c:pt>
                <c:pt idx="18">
                  <c:v>3042.5</c:v>
                </c:pt>
                <c:pt idx="19">
                  <c:v>2847.5</c:v>
                </c:pt>
                <c:pt idx="20">
                  <c:v>4025.5</c:v>
                </c:pt>
                <c:pt idx="21">
                  <c:v>3755.5</c:v>
                </c:pt>
                <c:pt idx="22">
                  <c:v>3240.5</c:v>
                </c:pt>
                <c:pt idx="23">
                  <c:v>3120.5</c:v>
                </c:pt>
                <c:pt idx="24">
                  <c:v>3748</c:v>
                </c:pt>
                <c:pt idx="25">
                  <c:v>4458</c:v>
                </c:pt>
                <c:pt idx="26">
                  <c:v>4740.5</c:v>
                </c:pt>
                <c:pt idx="27">
                  <c:v>4800.5</c:v>
                </c:pt>
                <c:pt idx="28">
                  <c:v>5235.5</c:v>
                </c:pt>
                <c:pt idx="29">
                  <c:v>5070.5</c:v>
                </c:pt>
                <c:pt idx="30">
                  <c:v>5365.5</c:v>
                </c:pt>
                <c:pt idx="31">
                  <c:v>6070.5</c:v>
                </c:pt>
                <c:pt idx="32">
                  <c:v>6258</c:v>
                </c:pt>
                <c:pt idx="33">
                  <c:v>6588</c:v>
                </c:pt>
                <c:pt idx="34">
                  <c:v>6788</c:v>
                </c:pt>
                <c:pt idx="35">
                  <c:v>7003</c:v>
                </c:pt>
                <c:pt idx="36">
                  <c:v>7173</c:v>
                </c:pt>
                <c:pt idx="37">
                  <c:v>7803</c:v>
                </c:pt>
                <c:pt idx="38">
                  <c:v>7698</c:v>
                </c:pt>
                <c:pt idx="39">
                  <c:v>7713</c:v>
                </c:pt>
                <c:pt idx="40">
                  <c:v>7323</c:v>
                </c:pt>
                <c:pt idx="41">
                  <c:v>6783</c:v>
                </c:pt>
                <c:pt idx="42">
                  <c:v>7155.5</c:v>
                </c:pt>
                <c:pt idx="43">
                  <c:v>6745.5</c:v>
                </c:pt>
                <c:pt idx="44">
                  <c:v>7185.5</c:v>
                </c:pt>
                <c:pt idx="45">
                  <c:v>8948</c:v>
                </c:pt>
                <c:pt idx="46">
                  <c:v>8828</c:v>
                </c:pt>
                <c:pt idx="47">
                  <c:v>8913</c:v>
                </c:pt>
                <c:pt idx="48">
                  <c:v>8968</c:v>
                </c:pt>
                <c:pt idx="49">
                  <c:v>8563</c:v>
                </c:pt>
                <c:pt idx="50">
                  <c:v>8778</c:v>
                </c:pt>
                <c:pt idx="51">
                  <c:v>8923</c:v>
                </c:pt>
                <c:pt idx="52">
                  <c:v>9405.5</c:v>
                </c:pt>
                <c:pt idx="53">
                  <c:v>9035.5</c:v>
                </c:pt>
                <c:pt idx="54">
                  <c:v>9365.5</c:v>
                </c:pt>
                <c:pt idx="55">
                  <c:v>9615.5</c:v>
                </c:pt>
                <c:pt idx="56">
                  <c:v>9830.5</c:v>
                </c:pt>
                <c:pt idx="57">
                  <c:v>11233</c:v>
                </c:pt>
                <c:pt idx="58">
                  <c:v>10610.5</c:v>
                </c:pt>
                <c:pt idx="59">
                  <c:v>10770.5</c:v>
                </c:pt>
                <c:pt idx="60">
                  <c:v>10693</c:v>
                </c:pt>
                <c:pt idx="61">
                  <c:v>10553</c:v>
                </c:pt>
                <c:pt idx="62">
                  <c:v>11023</c:v>
                </c:pt>
                <c:pt idx="63">
                  <c:v>11295.5</c:v>
                </c:pt>
                <c:pt idx="64">
                  <c:v>11050.5</c:v>
                </c:pt>
                <c:pt idx="65">
                  <c:v>10893</c:v>
                </c:pt>
                <c:pt idx="66">
                  <c:v>11173</c:v>
                </c:pt>
                <c:pt idx="67">
                  <c:v>10705.5</c:v>
                </c:pt>
                <c:pt idx="68">
                  <c:v>10730.5</c:v>
                </c:pt>
                <c:pt idx="69">
                  <c:v>11260.5</c:v>
                </c:pt>
                <c:pt idx="70">
                  <c:v>11590.5</c:v>
                </c:pt>
                <c:pt idx="71">
                  <c:v>11133</c:v>
                </c:pt>
                <c:pt idx="72">
                  <c:v>10725.5</c:v>
                </c:pt>
                <c:pt idx="73">
                  <c:v>11010.5</c:v>
                </c:pt>
                <c:pt idx="74">
                  <c:v>10920.5</c:v>
                </c:pt>
                <c:pt idx="75">
                  <c:v>10680.5</c:v>
                </c:pt>
                <c:pt idx="76">
                  <c:v>10445.5</c:v>
                </c:pt>
                <c:pt idx="77">
                  <c:v>10325.5</c:v>
                </c:pt>
                <c:pt idx="78">
                  <c:v>11020.5</c:v>
                </c:pt>
                <c:pt idx="79">
                  <c:v>10920.5</c:v>
                </c:pt>
                <c:pt idx="80">
                  <c:v>11470.5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282144"/>
        <c:axId val="141282536"/>
      </c:barChart>
      <c:catAx>
        <c:axId val="14128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2536"/>
        <c:crosses val="autoZero"/>
        <c:auto val="1"/>
        <c:lblAlgn val="ctr"/>
        <c:lblOffset val="100"/>
        <c:noMultiLvlLbl val="0"/>
      </c:catAx>
      <c:valAx>
        <c:axId val="14128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EEEEE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57149</xdr:rowOff>
    </xdr:from>
    <xdr:to>
      <xdr:col>15</xdr:col>
      <xdr:colOff>361950</xdr:colOff>
      <xdr:row>25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Mike Templeton" refreshedDate="42373.553998958334" createdVersion="5" refreshedVersion="5" minRefreshableVersion="3" recordCount="260">
  <cacheSource type="worksheet">
    <worksheetSource ref="A1:F1048576" sheet="Trade List"/>
  </cacheSource>
  <cacheFields count="6">
    <cacheField name="Date" numFmtId="164">
      <sharedItems containsNonDate="0" containsDate="1" containsString="0" containsBlank="1" minDate="2015-01-05T00:00:00" maxDate="2016-01-05T00:00:00" count="83">
        <d v="2015-01-05T00:00:00"/>
        <d v="2015-01-06T00:00:00"/>
        <d v="2015-01-07T00:00:00"/>
        <d v="2015-01-08T00:00:00"/>
        <d v="2015-01-12T00:00:00"/>
        <d v="2015-01-13T00:00:00"/>
        <d v="2015-01-14T00:00:00"/>
        <d v="2015-01-22T00:00:00"/>
        <d v="2015-02-03T00:00:00"/>
        <d v="2015-02-05T00:00:00"/>
        <d v="2015-02-12T00:00:00"/>
        <d v="2015-03-04T00:00:00"/>
        <d v="2015-03-06T00:00:00"/>
        <d v="2015-03-13T00:00:00"/>
        <d v="2015-03-18T00:00:00"/>
        <d v="2015-03-20T00:00:00"/>
        <d v="2015-03-25T00:00:00"/>
        <d v="2015-03-30T00:00:00"/>
        <d v="2015-04-02T00:00:00"/>
        <d v="2015-04-15T00:00:00"/>
        <d v="2015-04-17T00:00:00"/>
        <d v="2015-04-23T00:00:00"/>
        <d v="2015-04-29T00:00:00"/>
        <d v="2015-04-30T00:00:00"/>
        <d v="2015-05-05T00:00:00"/>
        <d v="2015-05-08T00:00:00"/>
        <d v="2015-05-14T00:00:00"/>
        <d v="2015-05-26T00:00:00"/>
        <d v="2015-05-29T00:00:00"/>
        <d v="2015-06-04T00:00:00"/>
        <d v="2015-06-10T00:00:00"/>
        <d v="2015-06-18T00:00:00"/>
        <d v="2015-06-24T00:00:00"/>
        <d v="2015-06-29T00:00:00"/>
        <d v="2015-07-08T00:00:00"/>
        <d v="2015-07-10T00:00:00"/>
        <d v="2015-07-23T00:00:00"/>
        <d v="2015-07-24T00:00:00"/>
        <d v="2015-07-27T00:00:00"/>
        <d v="2015-07-28T00:00:00"/>
        <d v="2015-08-05T00:00:00"/>
        <d v="2015-08-06T00:00:00"/>
        <d v="2015-08-10T00:00:00"/>
        <d v="2015-08-12T00:00:00"/>
        <d v="2015-08-19T00:00:00"/>
        <d v="2015-08-20T00:00:00"/>
        <d v="2015-08-21T00:00:00"/>
        <d v="2015-08-24T00:00:00"/>
        <d v="2015-08-27T00:00:00"/>
        <d v="2015-09-03T00:00:00"/>
        <d v="2015-09-04T00:00:00"/>
        <d v="2015-09-15T00:00:00"/>
        <d v="2015-09-16T00:00:00"/>
        <d v="2015-09-21T00:00:00"/>
        <d v="2015-09-22T00:00:00"/>
        <d v="2015-09-24T00:00:00"/>
        <d v="2015-09-25T00:00:00"/>
        <d v="2015-09-28T00:00:00"/>
        <d v="2015-09-30T00:00:00"/>
        <d v="2015-10-05T00:00:00"/>
        <d v="2015-10-07T00:00:00"/>
        <d v="2015-10-08T00:00:00"/>
        <d v="2015-10-15T00:00:00"/>
        <d v="2015-10-22T00:00:00"/>
        <d v="2015-10-23T00:00:00"/>
        <d v="2015-10-28T00:00:00"/>
        <d v="2015-11-02T00:00:00"/>
        <d v="2015-11-09T00:00:00"/>
        <d v="2015-11-12T00:00:00"/>
        <d v="2015-12-02T00:00:00"/>
        <d v="2015-12-03T00:00:00"/>
        <d v="2015-12-07T00:00:00"/>
        <d v="2015-12-08T00:00:00"/>
        <d v="2015-12-11T00:00:00"/>
        <d v="2015-12-15T00:00:00"/>
        <d v="2015-12-16T00:00:00"/>
        <d v="2015-12-17T00:00:00"/>
        <d v="2015-12-23T00:00:00"/>
        <d v="2015-12-18T00:00:00"/>
        <d v="2015-12-28T00:00:00"/>
        <d v="2015-12-29T00:00:00"/>
        <m/>
        <d v="2016-01-04T00:00:00" u="1"/>
      </sharedItems>
    </cacheField>
    <cacheField name="Strategy" numFmtId="0">
      <sharedItems containsBlank="1" count="4">
        <s v="Blended"/>
        <s v="Mom YM"/>
        <s v="Prophet"/>
        <m/>
      </sharedItems>
    </cacheField>
    <cacheField name="Trade PnL" numFmtId="0">
      <sharedItems containsString="0" containsBlank="1" containsNumber="1" minValue="-387.5" maxValue="375"/>
    </cacheField>
    <cacheField name="Month" numFmtId="0">
      <sharedItems containsBlank="1"/>
    </cacheField>
    <cacheField name="Year" numFmtId="0">
      <sharedItems containsString="0" containsBlank="1" containsNumber="1" containsInteger="1" minValue="2015" maxValue="2015"/>
    </cacheField>
    <cacheField name="PnL" numFmtId="0">
      <sharedItems containsString="0" containsBlank="1" containsNumber="1" minValue="-407.5" maxValue="3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Mike Templeton" refreshedDate="42373.553999421296" createdVersion="5" refreshedVersion="5" minRefreshableVersion="3" recordCount="260">
  <cacheSource type="worksheet">
    <worksheetSource ref="A1:F507" sheet="Trade List"/>
  </cacheSource>
  <cacheFields count="6">
    <cacheField name="Date" numFmtId="164">
      <sharedItems containsNonDate="0" containsDate="1" containsString="0" containsBlank="1" minDate="2015-01-05T00:00:00" maxDate="2016-01-05T00:00:00" count="83">
        <d v="2015-01-05T00:00:00"/>
        <d v="2015-01-06T00:00:00"/>
        <d v="2015-01-07T00:00:00"/>
        <d v="2015-01-08T00:00:00"/>
        <d v="2015-01-12T00:00:00"/>
        <d v="2015-01-13T00:00:00"/>
        <d v="2015-01-14T00:00:00"/>
        <d v="2015-01-22T00:00:00"/>
        <d v="2015-02-03T00:00:00"/>
        <d v="2015-02-05T00:00:00"/>
        <d v="2015-02-12T00:00:00"/>
        <d v="2015-03-04T00:00:00"/>
        <d v="2015-03-06T00:00:00"/>
        <d v="2015-03-13T00:00:00"/>
        <d v="2015-03-18T00:00:00"/>
        <d v="2015-03-20T00:00:00"/>
        <d v="2015-03-25T00:00:00"/>
        <d v="2015-03-30T00:00:00"/>
        <d v="2015-04-02T00:00:00"/>
        <d v="2015-04-15T00:00:00"/>
        <d v="2015-04-17T00:00:00"/>
        <d v="2015-04-23T00:00:00"/>
        <d v="2015-04-29T00:00:00"/>
        <d v="2015-04-30T00:00:00"/>
        <d v="2015-05-05T00:00:00"/>
        <d v="2015-05-08T00:00:00"/>
        <d v="2015-05-14T00:00:00"/>
        <d v="2015-05-26T00:00:00"/>
        <d v="2015-05-29T00:00:00"/>
        <d v="2015-06-04T00:00:00"/>
        <d v="2015-06-10T00:00:00"/>
        <d v="2015-06-18T00:00:00"/>
        <d v="2015-06-24T00:00:00"/>
        <d v="2015-06-29T00:00:00"/>
        <d v="2015-07-08T00:00:00"/>
        <d v="2015-07-10T00:00:00"/>
        <d v="2015-07-23T00:00:00"/>
        <d v="2015-07-24T00:00:00"/>
        <d v="2015-07-27T00:00:00"/>
        <d v="2015-07-28T00:00:00"/>
        <d v="2015-08-05T00:00:00"/>
        <d v="2015-08-06T00:00:00"/>
        <d v="2015-08-10T00:00:00"/>
        <d v="2015-08-12T00:00:00"/>
        <d v="2015-08-19T00:00:00"/>
        <d v="2015-08-20T00:00:00"/>
        <d v="2015-08-21T00:00:00"/>
        <d v="2015-08-24T00:00:00"/>
        <d v="2015-08-27T00:00:00"/>
        <d v="2015-09-03T00:00:00"/>
        <d v="2015-09-04T00:00:00"/>
        <d v="2015-09-15T00:00:00"/>
        <d v="2015-09-16T00:00:00"/>
        <d v="2015-09-21T00:00:00"/>
        <d v="2015-09-22T00:00:00"/>
        <d v="2015-09-24T00:00:00"/>
        <d v="2015-09-25T00:00:00"/>
        <d v="2015-09-28T00:00:00"/>
        <d v="2015-09-30T00:00:00"/>
        <d v="2015-10-05T00:00:00"/>
        <d v="2015-10-07T00:00:00"/>
        <d v="2015-10-08T00:00:00"/>
        <d v="2015-10-15T00:00:00"/>
        <d v="2015-10-22T00:00:00"/>
        <d v="2015-10-23T00:00:00"/>
        <d v="2015-10-28T00:00:00"/>
        <d v="2015-11-02T00:00:00"/>
        <d v="2015-11-09T00:00:00"/>
        <d v="2015-11-12T00:00:00"/>
        <d v="2015-12-02T00:00:00"/>
        <d v="2015-12-03T00:00:00"/>
        <d v="2015-12-07T00:00:00"/>
        <d v="2015-12-08T00:00:00"/>
        <d v="2015-12-11T00:00:00"/>
        <d v="2015-12-15T00:00:00"/>
        <d v="2015-12-16T00:00:00"/>
        <d v="2015-12-17T00:00:00"/>
        <d v="2015-12-23T00:00:00"/>
        <d v="2015-12-18T00:00:00"/>
        <d v="2015-12-28T00:00:00"/>
        <d v="2015-12-29T00:00:00"/>
        <m/>
        <d v="2016-01-04T00:00:00" u="1"/>
      </sharedItems>
    </cacheField>
    <cacheField name="Strategy" numFmtId="0">
      <sharedItems containsBlank="1" count="4">
        <s v="Blended"/>
        <s v="Mom YM"/>
        <s v="Prophet"/>
        <m/>
      </sharedItems>
    </cacheField>
    <cacheField name="Trade PnL" numFmtId="0">
      <sharedItems containsString="0" containsBlank="1" containsNumber="1" minValue="-387.5" maxValue="375"/>
    </cacheField>
    <cacheField name="Month" numFmtId="0">
      <sharedItems containsBlank="1" count="13">
        <s v="Jan"/>
        <s v="Feb"/>
        <s v="Mar"/>
        <s v="Apr"/>
        <s v="May"/>
        <s v="Jun"/>
        <s v="Jul"/>
        <s v="Aug"/>
        <s v="Sep"/>
        <s v="Oct"/>
        <s v="Nov"/>
        <s v="Dec"/>
        <m/>
      </sharedItems>
    </cacheField>
    <cacheField name="Year" numFmtId="0">
      <sharedItems containsString="0" containsBlank="1" containsNumber="1" containsInteger="1" minValue="2015" maxValue="2016" count="3">
        <n v="2015"/>
        <m/>
        <n v="2016" u="1"/>
      </sharedItems>
    </cacheField>
    <cacheField name="PnL" numFmtId="0">
      <sharedItems containsString="0" containsBlank="1" containsNumber="1" minValue="-407.5" maxValue="3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">
  <r>
    <x v="0"/>
    <x v="0"/>
    <n v="250"/>
    <s v="Jan"/>
    <n v="2015"/>
    <n v="230"/>
  </r>
  <r>
    <x v="0"/>
    <x v="0"/>
    <n v="250"/>
    <s v="Jan"/>
    <n v="2015"/>
    <n v="230"/>
  </r>
  <r>
    <x v="0"/>
    <x v="0"/>
    <n v="-87.5"/>
    <s v="Jan"/>
    <n v="2015"/>
    <n v="-107.5"/>
  </r>
  <r>
    <x v="0"/>
    <x v="1"/>
    <n v="235"/>
    <s v="Jan"/>
    <n v="2015"/>
    <n v="215"/>
  </r>
  <r>
    <x v="0"/>
    <x v="1"/>
    <n v="235"/>
    <s v="Jan"/>
    <n v="2015"/>
    <n v="215"/>
  </r>
  <r>
    <x v="0"/>
    <x v="2"/>
    <n v="250"/>
    <s v="Jan"/>
    <n v="2015"/>
    <n v="230"/>
  </r>
  <r>
    <x v="0"/>
    <x v="2"/>
    <n v="250"/>
    <s v="Jan"/>
    <n v="2015"/>
    <n v="230"/>
  </r>
  <r>
    <x v="1"/>
    <x v="0"/>
    <n v="350"/>
    <s v="Jan"/>
    <n v="2015"/>
    <n v="330"/>
  </r>
  <r>
    <x v="2"/>
    <x v="0"/>
    <n v="12.5"/>
    <s v="Jan"/>
    <n v="2015"/>
    <n v="-7.5"/>
  </r>
  <r>
    <x v="2"/>
    <x v="1"/>
    <n v="85"/>
    <s v="Jan"/>
    <n v="2015"/>
    <n v="65"/>
  </r>
  <r>
    <x v="3"/>
    <x v="0"/>
    <n v="225"/>
    <s v="Jan"/>
    <n v="2015"/>
    <n v="205"/>
  </r>
  <r>
    <x v="3"/>
    <x v="0"/>
    <n v="225"/>
    <s v="Jan"/>
    <n v="2015"/>
    <n v="205"/>
  </r>
  <r>
    <x v="3"/>
    <x v="2"/>
    <n v="225"/>
    <s v="Jan"/>
    <n v="2015"/>
    <n v="205"/>
  </r>
  <r>
    <x v="3"/>
    <x v="2"/>
    <n v="225"/>
    <s v="Jan"/>
    <n v="2015"/>
    <n v="205"/>
  </r>
  <r>
    <x v="4"/>
    <x v="0"/>
    <n v="-362.5"/>
    <s v="Jan"/>
    <n v="2015"/>
    <n v="-382.5"/>
  </r>
  <r>
    <x v="4"/>
    <x v="2"/>
    <n v="-362.5"/>
    <s v="Jan"/>
    <n v="2015"/>
    <n v="-382.5"/>
  </r>
  <r>
    <x v="5"/>
    <x v="0"/>
    <n v="-287.5"/>
    <s v="Jan"/>
    <n v="2015"/>
    <n v="-307.5"/>
  </r>
  <r>
    <x v="5"/>
    <x v="2"/>
    <n v="-287.5"/>
    <s v="Jan"/>
    <n v="2015"/>
    <n v="-307.5"/>
  </r>
  <r>
    <x v="6"/>
    <x v="0"/>
    <n v="350"/>
    <s v="Jan"/>
    <n v="2015"/>
    <n v="330"/>
  </r>
  <r>
    <x v="6"/>
    <x v="0"/>
    <n v="-387.5"/>
    <s v="Jan"/>
    <n v="2015"/>
    <n v="-407.5"/>
  </r>
  <r>
    <x v="6"/>
    <x v="1"/>
    <n v="235"/>
    <s v="Jan"/>
    <n v="2015"/>
    <n v="215"/>
  </r>
  <r>
    <x v="6"/>
    <x v="1"/>
    <n v="-310"/>
    <s v="Jan"/>
    <n v="2015"/>
    <n v="-330"/>
  </r>
  <r>
    <x v="7"/>
    <x v="0"/>
    <n v="-37.5"/>
    <s v="Jan"/>
    <n v="2015"/>
    <n v="-57.5"/>
  </r>
  <r>
    <x v="7"/>
    <x v="1"/>
    <n v="-10"/>
    <s v="Jan"/>
    <n v="2015"/>
    <n v="-30"/>
  </r>
  <r>
    <x v="8"/>
    <x v="0"/>
    <n v="-350"/>
    <s v="Feb"/>
    <n v="2015"/>
    <n v="-370"/>
  </r>
  <r>
    <x v="8"/>
    <x v="0"/>
    <n v="312.5"/>
    <s v="Feb"/>
    <n v="2015"/>
    <n v="292.5"/>
  </r>
  <r>
    <x v="8"/>
    <x v="1"/>
    <n v="235"/>
    <s v="Feb"/>
    <n v="2015"/>
    <n v="215"/>
  </r>
  <r>
    <x v="9"/>
    <x v="0"/>
    <n v="0"/>
    <s v="Feb"/>
    <n v="2015"/>
    <n v="-20"/>
  </r>
  <r>
    <x v="10"/>
    <x v="0"/>
    <n v="312.5"/>
    <s v="Feb"/>
    <n v="2015"/>
    <n v="292.5"/>
  </r>
  <r>
    <x v="11"/>
    <x v="0"/>
    <n v="-250"/>
    <s v="Mar"/>
    <n v="2015"/>
    <n v="-270"/>
  </r>
  <r>
    <x v="11"/>
    <x v="1"/>
    <n v="-160"/>
    <s v="Mar"/>
    <n v="2015"/>
    <n v="-180"/>
  </r>
  <r>
    <x v="11"/>
    <x v="2"/>
    <n v="-250"/>
    <s v="Mar"/>
    <n v="2015"/>
    <n v="-270"/>
  </r>
  <r>
    <x v="12"/>
    <x v="0"/>
    <n v="250"/>
    <s v="Mar"/>
    <n v="2015"/>
    <n v="230"/>
  </r>
  <r>
    <x v="12"/>
    <x v="0"/>
    <n v="250"/>
    <s v="Mar"/>
    <n v="2015"/>
    <n v="230"/>
  </r>
  <r>
    <x v="12"/>
    <x v="0"/>
    <n v="250"/>
    <s v="Mar"/>
    <n v="2015"/>
    <n v="230"/>
  </r>
  <r>
    <x v="12"/>
    <x v="1"/>
    <n v="235"/>
    <s v="Mar"/>
    <n v="2015"/>
    <n v="215"/>
  </r>
  <r>
    <x v="12"/>
    <x v="1"/>
    <n v="235"/>
    <s v="Mar"/>
    <n v="2015"/>
    <n v="215"/>
  </r>
  <r>
    <x v="12"/>
    <x v="1"/>
    <n v="235"/>
    <s v="Mar"/>
    <n v="2015"/>
    <n v="215"/>
  </r>
  <r>
    <x v="12"/>
    <x v="2"/>
    <n v="250"/>
    <s v="Mar"/>
    <n v="2015"/>
    <n v="230"/>
  </r>
  <r>
    <x v="12"/>
    <x v="2"/>
    <n v="250"/>
    <s v="Mar"/>
    <n v="2015"/>
    <n v="230"/>
  </r>
  <r>
    <x v="12"/>
    <x v="2"/>
    <n v="250"/>
    <s v="Mar"/>
    <n v="2015"/>
    <n v="230"/>
  </r>
  <r>
    <x v="13"/>
    <x v="1"/>
    <n v="-210"/>
    <s v="Mar"/>
    <n v="2015"/>
    <n v="-230"/>
  </r>
  <r>
    <x v="14"/>
    <x v="0"/>
    <n v="225"/>
    <s v="Mar"/>
    <n v="2015"/>
    <n v="205"/>
  </r>
  <r>
    <x v="14"/>
    <x v="0"/>
    <n v="-150"/>
    <s v="Mar"/>
    <n v="2015"/>
    <n v="-170"/>
  </r>
  <r>
    <x v="14"/>
    <x v="1"/>
    <n v="0"/>
    <s v="Mar"/>
    <n v="2015"/>
    <n v="-20"/>
  </r>
  <r>
    <x v="14"/>
    <x v="2"/>
    <n v="-150"/>
    <s v="Mar"/>
    <n v="2015"/>
    <n v="-170"/>
  </r>
  <r>
    <x v="14"/>
    <x v="2"/>
    <n v="225"/>
    <s v="Mar"/>
    <n v="2015"/>
    <n v="205"/>
  </r>
  <r>
    <x v="15"/>
    <x v="0"/>
    <n v="225"/>
    <s v="Mar"/>
    <n v="2015"/>
    <n v="205"/>
  </r>
  <r>
    <x v="15"/>
    <x v="0"/>
    <n v="-275"/>
    <s v="Mar"/>
    <n v="2015"/>
    <n v="-295"/>
  </r>
  <r>
    <x v="15"/>
    <x v="1"/>
    <n v="235"/>
    <s v="Mar"/>
    <n v="2015"/>
    <n v="215"/>
  </r>
  <r>
    <x v="15"/>
    <x v="1"/>
    <n v="-100"/>
    <s v="Mar"/>
    <n v="2015"/>
    <n v="-120"/>
  </r>
  <r>
    <x v="15"/>
    <x v="2"/>
    <n v="-275"/>
    <s v="Mar"/>
    <n v="2015"/>
    <n v="-295"/>
  </r>
  <r>
    <x v="15"/>
    <x v="2"/>
    <n v="225"/>
    <s v="Mar"/>
    <n v="2015"/>
    <n v="205"/>
  </r>
  <r>
    <x v="15"/>
    <x v="2"/>
    <n v="225"/>
    <s v="Mar"/>
    <n v="2015"/>
    <n v="205"/>
  </r>
  <r>
    <x v="16"/>
    <x v="0"/>
    <n v="250"/>
    <s v="Mar"/>
    <n v="2015"/>
    <n v="230"/>
  </r>
  <r>
    <x v="16"/>
    <x v="0"/>
    <n v="250"/>
    <s v="Mar"/>
    <n v="2015"/>
    <n v="230"/>
  </r>
  <r>
    <x v="16"/>
    <x v="2"/>
    <n v="250"/>
    <s v="Mar"/>
    <n v="2015"/>
    <n v="230"/>
  </r>
  <r>
    <x v="16"/>
    <x v="2"/>
    <n v="250"/>
    <s v="Mar"/>
    <n v="2015"/>
    <n v="230"/>
  </r>
  <r>
    <x v="17"/>
    <x v="0"/>
    <n v="312.5"/>
    <s v="Mar"/>
    <n v="2015"/>
    <n v="292.5"/>
  </r>
  <r>
    <x v="18"/>
    <x v="0"/>
    <n v="-287.5"/>
    <s v="Apr"/>
    <n v="2015"/>
    <n v="-307.5"/>
  </r>
  <r>
    <x v="18"/>
    <x v="2"/>
    <n v="-287.5"/>
    <s v="Apr"/>
    <n v="2015"/>
    <n v="-307.5"/>
  </r>
  <r>
    <x v="19"/>
    <x v="0"/>
    <n v="-175"/>
    <s v="Apr"/>
    <n v="2015"/>
    <n v="-195"/>
  </r>
  <r>
    <x v="20"/>
    <x v="0"/>
    <n v="235.5"/>
    <s v="Apr"/>
    <n v="2015"/>
    <n v="215.5"/>
  </r>
  <r>
    <x v="20"/>
    <x v="0"/>
    <n v="250"/>
    <s v="Apr"/>
    <n v="2015"/>
    <n v="230"/>
  </r>
  <r>
    <x v="20"/>
    <x v="0"/>
    <n v="237.5"/>
    <s v="Apr"/>
    <n v="2015"/>
    <n v="217.5"/>
  </r>
  <r>
    <x v="20"/>
    <x v="0"/>
    <n v="-250"/>
    <s v="Apr"/>
    <n v="2015"/>
    <n v="-270"/>
  </r>
  <r>
    <x v="20"/>
    <x v="1"/>
    <n v="230"/>
    <s v="Apr"/>
    <n v="2015"/>
    <n v="210"/>
  </r>
  <r>
    <x v="20"/>
    <x v="1"/>
    <n v="230"/>
    <s v="Apr"/>
    <n v="2015"/>
    <n v="210"/>
  </r>
  <r>
    <x v="20"/>
    <x v="1"/>
    <n v="-280"/>
    <s v="Apr"/>
    <n v="2015"/>
    <n v="-300"/>
  </r>
  <r>
    <x v="20"/>
    <x v="2"/>
    <n v="237.5"/>
    <s v="Apr"/>
    <n v="2015"/>
    <n v="217.5"/>
  </r>
  <r>
    <x v="20"/>
    <x v="2"/>
    <n v="250"/>
    <s v="Apr"/>
    <n v="2015"/>
    <n v="230"/>
  </r>
  <r>
    <x v="20"/>
    <x v="2"/>
    <n v="237.5"/>
    <s v="Apr"/>
    <n v="2015"/>
    <n v="217.5"/>
  </r>
  <r>
    <x v="21"/>
    <x v="0"/>
    <n v="-250"/>
    <s v="Apr"/>
    <n v="2015"/>
    <n v="-270"/>
  </r>
  <r>
    <x v="22"/>
    <x v="0"/>
    <n v="-237.5"/>
    <s v="Apr"/>
    <n v="2015"/>
    <n v="-257.5"/>
  </r>
  <r>
    <x v="22"/>
    <x v="2"/>
    <n v="-237.5"/>
    <s v="Apr"/>
    <n v="2015"/>
    <n v="-257.5"/>
  </r>
  <r>
    <x v="23"/>
    <x v="0"/>
    <n v="-250"/>
    <s v="Apr"/>
    <n v="2015"/>
    <n v="-270"/>
  </r>
  <r>
    <x v="23"/>
    <x v="1"/>
    <n v="170"/>
    <s v="Apr"/>
    <n v="2015"/>
    <n v="150"/>
  </r>
  <r>
    <x v="24"/>
    <x v="0"/>
    <n v="337.5"/>
    <s v="May"/>
    <n v="2015"/>
    <n v="317.5"/>
  </r>
  <r>
    <x v="24"/>
    <x v="0"/>
    <n v="350"/>
    <s v="May"/>
    <n v="2015"/>
    <n v="330"/>
  </r>
  <r>
    <x v="24"/>
    <x v="0"/>
    <n v="0"/>
    <s v="May"/>
    <n v="2015"/>
    <n v="-20"/>
  </r>
  <r>
    <x v="25"/>
    <x v="0"/>
    <n v="212.5"/>
    <s v="May"/>
    <n v="2015"/>
    <n v="192.5"/>
  </r>
  <r>
    <x v="25"/>
    <x v="0"/>
    <n v="200"/>
    <s v="May"/>
    <n v="2015"/>
    <n v="180"/>
  </r>
  <r>
    <x v="25"/>
    <x v="0"/>
    <n v="-75"/>
    <s v="May"/>
    <n v="2015"/>
    <n v="-95"/>
  </r>
  <r>
    <x v="25"/>
    <x v="1"/>
    <n v="235"/>
    <s v="May"/>
    <n v="2015"/>
    <n v="215"/>
  </r>
  <r>
    <x v="25"/>
    <x v="1"/>
    <n v="-40"/>
    <s v="May"/>
    <n v="2015"/>
    <n v="-60"/>
  </r>
  <r>
    <x v="25"/>
    <x v="2"/>
    <n v="-75"/>
    <s v="May"/>
    <n v="2015"/>
    <n v="-95"/>
  </r>
  <r>
    <x v="25"/>
    <x v="2"/>
    <n v="200"/>
    <s v="May"/>
    <n v="2015"/>
    <n v="180"/>
  </r>
  <r>
    <x v="25"/>
    <x v="2"/>
    <n v="212.5"/>
    <s v="May"/>
    <n v="2015"/>
    <n v="192.5"/>
  </r>
  <r>
    <x v="26"/>
    <x v="0"/>
    <n v="312.5"/>
    <s v="May"/>
    <n v="2015"/>
    <n v="292.5"/>
  </r>
  <r>
    <x v="26"/>
    <x v="1"/>
    <n v="10"/>
    <s v="May"/>
    <n v="2015"/>
    <n v="-10"/>
  </r>
  <r>
    <x v="27"/>
    <x v="0"/>
    <n v="325"/>
    <s v="May"/>
    <n v="2015"/>
    <n v="305"/>
  </r>
  <r>
    <x v="27"/>
    <x v="0"/>
    <n v="-225"/>
    <s v="May"/>
    <n v="2015"/>
    <n v="-245"/>
  </r>
  <r>
    <x v="28"/>
    <x v="0"/>
    <n v="237.5"/>
    <s v="May"/>
    <n v="2015"/>
    <n v="217.5"/>
  </r>
  <r>
    <x v="28"/>
    <x v="2"/>
    <n v="237.5"/>
    <s v="May"/>
    <n v="2015"/>
    <n v="217.5"/>
  </r>
  <r>
    <x v="29"/>
    <x v="0"/>
    <n v="-200"/>
    <s v="Jun"/>
    <n v="2015"/>
    <n v="-220"/>
  </r>
  <r>
    <x v="29"/>
    <x v="1"/>
    <n v="75"/>
    <s v="Jun"/>
    <n v="2015"/>
    <n v="55"/>
  </r>
  <r>
    <x v="30"/>
    <x v="0"/>
    <n v="212.5"/>
    <s v="Jun"/>
    <n v="2015"/>
    <n v="192.5"/>
  </r>
  <r>
    <x v="30"/>
    <x v="0"/>
    <n v="-25"/>
    <s v="Jun"/>
    <n v="2015"/>
    <n v="-45"/>
  </r>
  <r>
    <x v="30"/>
    <x v="2"/>
    <n v="-25"/>
    <s v="Jun"/>
    <n v="2015"/>
    <n v="-45"/>
  </r>
  <r>
    <x v="30"/>
    <x v="2"/>
    <n v="212.5"/>
    <s v="Jun"/>
    <n v="2015"/>
    <n v="192.5"/>
  </r>
  <r>
    <x v="31"/>
    <x v="0"/>
    <n v="225"/>
    <s v="Jun"/>
    <n v="2015"/>
    <n v="205"/>
  </r>
  <r>
    <x v="31"/>
    <x v="0"/>
    <n v="212.5"/>
    <s v="Jun"/>
    <n v="2015"/>
    <n v="192.5"/>
  </r>
  <r>
    <x v="31"/>
    <x v="0"/>
    <n v="-237.5"/>
    <s v="Jun"/>
    <n v="2015"/>
    <n v="-257.5"/>
  </r>
  <r>
    <x v="31"/>
    <x v="1"/>
    <n v="235"/>
    <s v="Jun"/>
    <n v="2015"/>
    <n v="215"/>
  </r>
  <r>
    <x v="31"/>
    <x v="1"/>
    <n v="230"/>
    <s v="Jun"/>
    <n v="2015"/>
    <n v="210"/>
  </r>
  <r>
    <x v="31"/>
    <x v="2"/>
    <n v="-237.5"/>
    <s v="Jun"/>
    <n v="2015"/>
    <n v="-257.5"/>
  </r>
  <r>
    <x v="31"/>
    <x v="2"/>
    <n v="212.5"/>
    <s v="Jun"/>
    <n v="2015"/>
    <n v="192.5"/>
  </r>
  <r>
    <x v="31"/>
    <x v="2"/>
    <n v="225"/>
    <s v="Jun"/>
    <n v="2015"/>
    <n v="205"/>
  </r>
  <r>
    <x v="32"/>
    <x v="0"/>
    <n v="187.5"/>
    <s v="Jun"/>
    <n v="2015"/>
    <n v="167.5"/>
  </r>
  <r>
    <x v="32"/>
    <x v="1"/>
    <n v="40"/>
    <s v="Jun"/>
    <n v="2015"/>
    <n v="20"/>
  </r>
  <r>
    <x v="33"/>
    <x v="0"/>
    <n v="350"/>
    <s v="Jun"/>
    <n v="2015"/>
    <n v="330"/>
  </r>
  <r>
    <x v="34"/>
    <x v="0"/>
    <n v="225"/>
    <s v="Jul"/>
    <n v="2015"/>
    <n v="205"/>
  </r>
  <r>
    <x v="34"/>
    <x v="1"/>
    <n v="15"/>
    <s v="Jul"/>
    <n v="2015"/>
    <n v="-5"/>
  </r>
  <r>
    <x v="35"/>
    <x v="1"/>
    <n v="235"/>
    <s v="Jul"/>
    <n v="2015"/>
    <n v="215"/>
  </r>
  <r>
    <x v="36"/>
    <x v="0"/>
    <n v="250"/>
    <s v="Jul"/>
    <n v="2015"/>
    <n v="230"/>
  </r>
  <r>
    <x v="36"/>
    <x v="0"/>
    <n v="-125"/>
    <s v="Jul"/>
    <n v="2015"/>
    <n v="-145"/>
  </r>
  <r>
    <x v="36"/>
    <x v="2"/>
    <n v="250"/>
    <s v="Jul"/>
    <n v="2015"/>
    <n v="230"/>
  </r>
  <r>
    <x v="36"/>
    <x v="2"/>
    <n v="-125"/>
    <s v="Jul"/>
    <n v="2015"/>
    <n v="-145"/>
  </r>
  <r>
    <x v="37"/>
    <x v="0"/>
    <n v="237.5"/>
    <s v="Jul"/>
    <n v="2015"/>
    <n v="217.5"/>
  </r>
  <r>
    <x v="37"/>
    <x v="0"/>
    <n v="225"/>
    <s v="Jul"/>
    <n v="2015"/>
    <n v="205"/>
  </r>
  <r>
    <x v="37"/>
    <x v="0"/>
    <n v="-62.5"/>
    <s v="Jul"/>
    <n v="2015"/>
    <n v="-82.5"/>
  </r>
  <r>
    <x v="37"/>
    <x v="2"/>
    <n v="237.5"/>
    <s v="Jul"/>
    <n v="2015"/>
    <n v="217.5"/>
  </r>
  <r>
    <x v="37"/>
    <x v="2"/>
    <n v="225"/>
    <s v="Jul"/>
    <n v="2015"/>
    <n v="205"/>
  </r>
  <r>
    <x v="37"/>
    <x v="2"/>
    <n v="-62.5"/>
    <s v="Jul"/>
    <n v="2015"/>
    <n v="-82.5"/>
  </r>
  <r>
    <x v="37"/>
    <x v="1"/>
    <n v="-30"/>
    <s v="Jul"/>
    <n v="2015"/>
    <n v="-50"/>
  </r>
  <r>
    <x v="38"/>
    <x v="0"/>
    <n v="237.5"/>
    <s v="Jul"/>
    <n v="2015"/>
    <n v="217.5"/>
  </r>
  <r>
    <x v="38"/>
    <x v="0"/>
    <n v="-250"/>
    <s v="Jul"/>
    <n v="2015"/>
    <n v="-270"/>
  </r>
  <r>
    <x v="38"/>
    <x v="2"/>
    <n v="237.5"/>
    <s v="Jul"/>
    <n v="2015"/>
    <n v="217.5"/>
  </r>
  <r>
    <x v="38"/>
    <x v="2"/>
    <n v="-250"/>
    <s v="Jul"/>
    <n v="2015"/>
    <n v="-270"/>
  </r>
  <r>
    <x v="39"/>
    <x v="0"/>
    <n v="175"/>
    <s v="Jul"/>
    <n v="2015"/>
    <n v="155"/>
  </r>
  <r>
    <x v="39"/>
    <x v="2"/>
    <n v="-100"/>
    <s v="Jul"/>
    <n v="2015"/>
    <n v="-120"/>
  </r>
  <r>
    <x v="39"/>
    <x v="1"/>
    <n v="0"/>
    <s v="Jul"/>
    <n v="2015"/>
    <n v="-20"/>
  </r>
  <r>
    <x v="40"/>
    <x v="2"/>
    <n v="-175"/>
    <s v="Aug"/>
    <n v="2015"/>
    <n v="-195"/>
  </r>
  <r>
    <x v="40"/>
    <x v="0"/>
    <n v="-175"/>
    <s v="Aug"/>
    <n v="2015"/>
    <n v="-195"/>
  </r>
  <r>
    <x v="41"/>
    <x v="2"/>
    <n v="-250"/>
    <s v="Aug"/>
    <n v="2015"/>
    <n v="-270"/>
  </r>
  <r>
    <x v="41"/>
    <x v="0"/>
    <n v="-250"/>
    <s v="Aug"/>
    <n v="2015"/>
    <n v="-270"/>
  </r>
  <r>
    <x v="42"/>
    <x v="0"/>
    <n v="312.5"/>
    <s v="Aug"/>
    <n v="2015"/>
    <n v="292.5"/>
  </r>
  <r>
    <x v="42"/>
    <x v="0"/>
    <n v="100"/>
    <s v="Aug"/>
    <n v="2015"/>
    <n v="80"/>
  </r>
  <r>
    <x v="43"/>
    <x v="1"/>
    <n v="-145"/>
    <s v="Aug"/>
    <n v="2015"/>
    <n v="-165"/>
  </r>
  <r>
    <x v="43"/>
    <x v="0"/>
    <n v="-225"/>
    <s v="Aug"/>
    <n v="2015"/>
    <n v="-245"/>
  </r>
  <r>
    <x v="44"/>
    <x v="0"/>
    <n v="250"/>
    <s v="Aug"/>
    <n v="2015"/>
    <n v="230"/>
  </r>
  <r>
    <x v="44"/>
    <x v="2"/>
    <n v="250"/>
    <s v="Aug"/>
    <n v="2015"/>
    <n v="230"/>
  </r>
  <r>
    <x v="44"/>
    <x v="1"/>
    <n v="235"/>
    <s v="Aug"/>
    <n v="2015"/>
    <n v="215"/>
  </r>
  <r>
    <x v="44"/>
    <x v="0"/>
    <n v="250"/>
    <s v="Aug"/>
    <n v="2015"/>
    <n v="230"/>
  </r>
  <r>
    <x v="44"/>
    <x v="2"/>
    <n v="250"/>
    <s v="Aug"/>
    <n v="2015"/>
    <n v="230"/>
  </r>
  <r>
    <x v="44"/>
    <x v="0"/>
    <n v="-212.5"/>
    <s v="Aug"/>
    <n v="2015"/>
    <n v="-232.5"/>
  </r>
  <r>
    <x v="44"/>
    <x v="2"/>
    <n v="-212.5"/>
    <s v="Aug"/>
    <n v="2015"/>
    <n v="-232.5"/>
  </r>
  <r>
    <x v="44"/>
    <x v="1"/>
    <n v="-210"/>
    <s v="Aug"/>
    <n v="2015"/>
    <n v="-230"/>
  </r>
  <r>
    <x v="45"/>
    <x v="1"/>
    <n v="175"/>
    <s v="Aug"/>
    <n v="2015"/>
    <n v="155"/>
  </r>
  <r>
    <x v="45"/>
    <x v="0"/>
    <n v="350"/>
    <s v="Aug"/>
    <n v="2015"/>
    <n v="330"/>
  </r>
  <r>
    <x v="45"/>
    <x v="1"/>
    <n v="230"/>
    <s v="Aug"/>
    <n v="2015"/>
    <n v="210"/>
  </r>
  <r>
    <x v="45"/>
    <x v="0"/>
    <n v="337.5"/>
    <s v="Aug"/>
    <n v="2015"/>
    <n v="317.5"/>
  </r>
  <r>
    <x v="45"/>
    <x v="1"/>
    <n v="230"/>
    <s v="Aug"/>
    <n v="2015"/>
    <n v="210"/>
  </r>
  <r>
    <x v="45"/>
    <x v="0"/>
    <n v="350"/>
    <s v="Aug"/>
    <n v="2015"/>
    <n v="330"/>
  </r>
  <r>
    <x v="45"/>
    <x v="1"/>
    <n v="230"/>
    <s v="Aug"/>
    <n v="2015"/>
    <n v="210"/>
  </r>
  <r>
    <x v="46"/>
    <x v="1"/>
    <n v="-315"/>
    <s v="Aug"/>
    <n v="2015"/>
    <n v="-335"/>
  </r>
  <r>
    <x v="46"/>
    <x v="1"/>
    <n v="235"/>
    <s v="Aug"/>
    <n v="2015"/>
    <n v="215"/>
  </r>
  <r>
    <x v="47"/>
    <x v="0"/>
    <n v="-50"/>
    <s v="Aug"/>
    <n v="2015"/>
    <n v="-70"/>
  </r>
  <r>
    <x v="47"/>
    <x v="1"/>
    <n v="175"/>
    <s v="Aug"/>
    <n v="2015"/>
    <n v="155"/>
  </r>
  <r>
    <x v="48"/>
    <x v="1"/>
    <n v="235"/>
    <s v="Aug"/>
    <n v="2015"/>
    <n v="215"/>
  </r>
  <r>
    <x v="48"/>
    <x v="1"/>
    <n v="220"/>
    <s v="Aug"/>
    <n v="2015"/>
    <n v="200"/>
  </r>
  <r>
    <x v="48"/>
    <x v="0"/>
    <n v="275"/>
    <s v="Aug"/>
    <n v="2015"/>
    <n v="255"/>
  </r>
  <r>
    <x v="48"/>
    <x v="1"/>
    <n v="-225"/>
    <s v="Aug"/>
    <n v="2015"/>
    <n v="-245"/>
  </r>
  <r>
    <x v="48"/>
    <x v="0"/>
    <n v="-350"/>
    <s v="Aug"/>
    <n v="2015"/>
    <n v="-370"/>
  </r>
  <r>
    <x v="49"/>
    <x v="0"/>
    <n v="-350"/>
    <s v="Sep"/>
    <n v="2015"/>
    <n v="-370"/>
  </r>
  <r>
    <x v="49"/>
    <x v="1"/>
    <n v="235"/>
    <s v="Sep"/>
    <n v="2015"/>
    <n v="215"/>
  </r>
  <r>
    <x v="49"/>
    <x v="1"/>
    <n v="-230"/>
    <s v="Sep"/>
    <n v="2015"/>
    <n v="-250"/>
  </r>
  <r>
    <x v="50"/>
    <x v="1"/>
    <n v="235"/>
    <s v="Sep"/>
    <n v="2015"/>
    <n v="215"/>
  </r>
  <r>
    <x v="51"/>
    <x v="0"/>
    <n v="212.5"/>
    <s v="Sep"/>
    <n v="2015"/>
    <n v="192.5"/>
  </r>
  <r>
    <x v="51"/>
    <x v="0"/>
    <n v="-100"/>
    <s v="Sep"/>
    <n v="2015"/>
    <n v="-120"/>
  </r>
  <r>
    <x v="51"/>
    <x v="2"/>
    <n v="212.5"/>
    <s v="Sep"/>
    <n v="2015"/>
    <n v="192.5"/>
  </r>
  <r>
    <x v="51"/>
    <x v="2"/>
    <n v="-100"/>
    <s v="Sep"/>
    <n v="2015"/>
    <n v="-120"/>
  </r>
  <r>
    <x v="52"/>
    <x v="0"/>
    <n v="287.5"/>
    <s v="Sep"/>
    <n v="2015"/>
    <n v="267.5"/>
  </r>
  <r>
    <x v="52"/>
    <x v="1"/>
    <n v="235"/>
    <s v="Sep"/>
    <n v="2015"/>
    <n v="215"/>
  </r>
  <r>
    <x v="53"/>
    <x v="0"/>
    <n v="-350"/>
    <s v="Sep"/>
    <n v="2015"/>
    <n v="-370"/>
  </r>
  <r>
    <x v="54"/>
    <x v="0"/>
    <n v="350"/>
    <s v="Sep"/>
    <n v="2015"/>
    <n v="330"/>
  </r>
  <r>
    <x v="55"/>
    <x v="0"/>
    <n v="375"/>
    <s v="Sep"/>
    <n v="2015"/>
    <n v="355"/>
  </r>
  <r>
    <x v="55"/>
    <x v="1"/>
    <n v="245"/>
    <s v="Sep"/>
    <n v="2015"/>
    <n v="225"/>
  </r>
  <r>
    <x v="55"/>
    <x v="1"/>
    <n v="-310"/>
    <s v="Sep"/>
    <n v="2015"/>
    <n v="-330"/>
  </r>
  <r>
    <x v="56"/>
    <x v="1"/>
    <n v="235"/>
    <s v="Sep"/>
    <n v="2015"/>
    <n v="215"/>
  </r>
  <r>
    <x v="57"/>
    <x v="1"/>
    <n v="225"/>
    <s v="Sep"/>
    <n v="2015"/>
    <n v="205"/>
  </r>
  <r>
    <x v="57"/>
    <x v="0"/>
    <n v="350"/>
    <s v="Sep"/>
    <n v="2015"/>
    <n v="330"/>
  </r>
  <r>
    <x v="57"/>
    <x v="1"/>
    <n v="230"/>
    <s v="Sep"/>
    <n v="2015"/>
    <n v="210"/>
  </r>
  <r>
    <x v="57"/>
    <x v="2"/>
    <n v="237.5"/>
    <s v="Sep"/>
    <n v="2015"/>
    <n v="217.5"/>
  </r>
  <r>
    <x v="57"/>
    <x v="0"/>
    <n v="237.5"/>
    <s v="Sep"/>
    <n v="2015"/>
    <n v="217.5"/>
  </r>
  <r>
    <x v="57"/>
    <x v="1"/>
    <n v="225"/>
    <s v="Sep"/>
    <n v="2015"/>
    <n v="205"/>
  </r>
  <r>
    <x v="57"/>
    <x v="0"/>
    <n v="37.5"/>
    <s v="Sep"/>
    <n v="2015"/>
    <n v="17.5"/>
  </r>
  <r>
    <x v="58"/>
    <x v="0"/>
    <n v="-362.5"/>
    <s v="Sep"/>
    <n v="2015"/>
    <n v="-382.5"/>
  </r>
  <r>
    <x v="58"/>
    <x v="1"/>
    <n v="-220"/>
    <s v="Sep"/>
    <n v="2015"/>
    <n v="-240"/>
  </r>
  <r>
    <x v="59"/>
    <x v="0"/>
    <n v="300"/>
    <s v="Oct"/>
    <n v="2015"/>
    <n v="280"/>
  </r>
  <r>
    <x v="59"/>
    <x v="0"/>
    <n v="-100"/>
    <s v="Oct"/>
    <n v="2015"/>
    <n v="-120"/>
  </r>
  <r>
    <x v="60"/>
    <x v="0"/>
    <n v="-337.5"/>
    <s v="Oct"/>
    <n v="2015"/>
    <n v="-357.5"/>
  </r>
  <r>
    <x v="60"/>
    <x v="0"/>
    <n v="300"/>
    <s v="Oct"/>
    <n v="2015"/>
    <n v="280"/>
  </r>
  <r>
    <x v="61"/>
    <x v="0"/>
    <n v="-50"/>
    <s v="Oct"/>
    <n v="2015"/>
    <n v="-70"/>
  </r>
  <r>
    <x v="61"/>
    <x v="2"/>
    <n v="-50"/>
    <s v="Oct"/>
    <n v="2015"/>
    <n v="-70"/>
  </r>
  <r>
    <x v="62"/>
    <x v="0"/>
    <n v="225"/>
    <s v="Oct"/>
    <n v="2015"/>
    <n v="205"/>
  </r>
  <r>
    <x v="62"/>
    <x v="2"/>
    <n v="225"/>
    <s v="Oct"/>
    <n v="2015"/>
    <n v="205"/>
  </r>
  <r>
    <x v="62"/>
    <x v="0"/>
    <n v="50"/>
    <s v="Oct"/>
    <n v="2015"/>
    <n v="30"/>
  </r>
  <r>
    <x v="62"/>
    <x v="2"/>
    <n v="50"/>
    <s v="Oct"/>
    <n v="2015"/>
    <n v="30"/>
  </r>
  <r>
    <x v="63"/>
    <x v="2"/>
    <n v="200"/>
    <s v="Oct"/>
    <n v="2015"/>
    <n v="180"/>
  </r>
  <r>
    <x v="63"/>
    <x v="2"/>
    <n v="212.5"/>
    <s v="Oct"/>
    <n v="2015"/>
    <n v="192.5"/>
  </r>
  <r>
    <x v="63"/>
    <x v="2"/>
    <n v="212.5"/>
    <s v="Oct"/>
    <n v="2015"/>
    <n v="192.5"/>
  </r>
  <r>
    <x v="63"/>
    <x v="2"/>
    <n v="-287.5"/>
    <s v="Oct"/>
    <n v="2015"/>
    <n v="-307.5"/>
  </r>
  <r>
    <x v="63"/>
    <x v="0"/>
    <n v="200"/>
    <s v="Oct"/>
    <n v="2015"/>
    <n v="180"/>
  </r>
  <r>
    <x v="63"/>
    <x v="0"/>
    <n v="212.5"/>
    <s v="Oct"/>
    <n v="2015"/>
    <n v="192.5"/>
  </r>
  <r>
    <x v="63"/>
    <x v="0"/>
    <n v="212.5"/>
    <s v="Oct"/>
    <n v="2015"/>
    <n v="192.5"/>
  </r>
  <r>
    <x v="63"/>
    <x v="0"/>
    <n v="-287.5"/>
    <s v="Oct"/>
    <n v="2015"/>
    <n v="-307.5"/>
  </r>
  <r>
    <x v="63"/>
    <x v="0"/>
    <n v="-37.5"/>
    <s v="Oct"/>
    <n v="2015"/>
    <n v="-57.5"/>
  </r>
  <r>
    <x v="63"/>
    <x v="1"/>
    <n v="-165"/>
    <s v="Oct"/>
    <n v="2015"/>
    <n v="-185"/>
  </r>
  <r>
    <x v="64"/>
    <x v="1"/>
    <n v="-225"/>
    <s v="Oct"/>
    <n v="2015"/>
    <n v="-245"/>
  </r>
  <r>
    <x v="65"/>
    <x v="0"/>
    <n v="-137.5"/>
    <s v="Oct"/>
    <n v="2015"/>
    <n v="-157.5"/>
  </r>
  <r>
    <x v="66"/>
    <x v="0"/>
    <n v="300"/>
    <s v="Nov"/>
    <n v="2015"/>
    <n v="280"/>
  </r>
  <r>
    <x v="67"/>
    <x v="1"/>
    <n v="230"/>
    <s v="Nov"/>
    <n v="2015"/>
    <n v="210"/>
  </r>
  <r>
    <x v="67"/>
    <x v="0"/>
    <n v="325"/>
    <s v="Nov"/>
    <n v="2015"/>
    <n v="305"/>
  </r>
  <r>
    <x v="67"/>
    <x v="0"/>
    <n v="-387.5"/>
    <s v="Nov"/>
    <n v="2015"/>
    <n v="-407.5"/>
  </r>
  <r>
    <x v="67"/>
    <x v="1"/>
    <n v="-285"/>
    <s v="Nov"/>
    <n v="2015"/>
    <n v="-305"/>
  </r>
  <r>
    <x v="67"/>
    <x v="2"/>
    <n v="-250"/>
    <s v="Nov"/>
    <n v="2015"/>
    <n v="-270"/>
  </r>
  <r>
    <x v="68"/>
    <x v="0"/>
    <n v="-237.5"/>
    <s v="Nov"/>
    <n v="2015"/>
    <n v="-257.5"/>
  </r>
  <r>
    <x v="68"/>
    <x v="2"/>
    <n v="-237.5"/>
    <s v="Nov"/>
    <n v="2015"/>
    <n v="-257.5"/>
  </r>
  <r>
    <x v="68"/>
    <x v="0"/>
    <n v="350"/>
    <s v="Nov"/>
    <n v="2015"/>
    <n v="330"/>
  </r>
  <r>
    <x v="68"/>
    <x v="1"/>
    <n v="230"/>
    <s v="Nov"/>
    <n v="2015"/>
    <n v="210"/>
  </r>
  <r>
    <x v="69"/>
    <x v="2"/>
    <n v="237.5"/>
    <s v="Dec"/>
    <n v="2015"/>
    <n v="217.5"/>
  </r>
  <r>
    <x v="69"/>
    <x v="0"/>
    <n v="237.5"/>
    <s v="Dec"/>
    <n v="2015"/>
    <n v="217.5"/>
  </r>
  <r>
    <x v="69"/>
    <x v="1"/>
    <n v="115"/>
    <s v="Dec"/>
    <n v="2015"/>
    <n v="95"/>
  </r>
  <r>
    <x v="70"/>
    <x v="0"/>
    <n v="325"/>
    <s v="Dec"/>
    <n v="2015"/>
    <n v="305"/>
  </r>
  <r>
    <x v="70"/>
    <x v="1"/>
    <n v="230"/>
    <s v="Dec"/>
    <n v="2015"/>
    <n v="210"/>
  </r>
  <r>
    <x v="70"/>
    <x v="0"/>
    <n v="-375"/>
    <s v="Dec"/>
    <n v="2015"/>
    <n v="-395"/>
  </r>
  <r>
    <x v="70"/>
    <x v="1"/>
    <n v="230"/>
    <s v="Dec"/>
    <n v="2015"/>
    <n v="210"/>
  </r>
  <r>
    <x v="71"/>
    <x v="0"/>
    <n v="200"/>
    <s v="Dec"/>
    <n v="2015"/>
    <n v="180"/>
  </r>
  <r>
    <x v="71"/>
    <x v="0"/>
    <n v="237.5"/>
    <s v="Dec"/>
    <n v="2015"/>
    <n v="217.5"/>
  </r>
  <r>
    <x v="71"/>
    <x v="0"/>
    <n v="-237.5"/>
    <s v="Dec"/>
    <n v="2015"/>
    <n v="-257.5"/>
  </r>
  <r>
    <x v="71"/>
    <x v="2"/>
    <n v="200"/>
    <s v="Dec"/>
    <n v="2015"/>
    <n v="180"/>
  </r>
  <r>
    <x v="71"/>
    <x v="2"/>
    <n v="237.5"/>
    <s v="Dec"/>
    <n v="2015"/>
    <n v="217.5"/>
  </r>
  <r>
    <x v="71"/>
    <x v="2"/>
    <n v="-237.5"/>
    <s v="Dec"/>
    <n v="2015"/>
    <n v="-257.5"/>
  </r>
  <r>
    <x v="71"/>
    <x v="1"/>
    <n v="-165"/>
    <s v="Dec"/>
    <n v="2015"/>
    <n v="-185"/>
  </r>
  <r>
    <x v="71"/>
    <x v="0"/>
    <n v="-287.5"/>
    <s v="Dec"/>
    <n v="2015"/>
    <n v="-307.5"/>
  </r>
  <r>
    <x v="71"/>
    <x v="1"/>
    <n v="-225"/>
    <s v="Dec"/>
    <n v="2015"/>
    <n v="-245"/>
  </r>
  <r>
    <x v="72"/>
    <x v="0"/>
    <n v="-387.5"/>
    <s v="Dec"/>
    <n v="2015"/>
    <n v="-407.5"/>
  </r>
  <r>
    <x v="73"/>
    <x v="1"/>
    <n v="150"/>
    <s v="Dec"/>
    <n v="2015"/>
    <n v="130"/>
  </r>
  <r>
    <x v="73"/>
    <x v="1"/>
    <n v="225"/>
    <s v="Dec"/>
    <n v="2015"/>
    <n v="205"/>
  </r>
  <r>
    <x v="73"/>
    <x v="1"/>
    <n v="175"/>
    <s v="Dec"/>
    <n v="2015"/>
    <n v="155"/>
  </r>
  <r>
    <x v="73"/>
    <x v="1"/>
    <n v="-185"/>
    <s v="Dec"/>
    <n v="2015"/>
    <n v="-205"/>
  </r>
  <r>
    <x v="74"/>
    <x v="0"/>
    <n v="300"/>
    <s v="Dec"/>
    <n v="2015"/>
    <n v="280"/>
  </r>
  <r>
    <x v="74"/>
    <x v="0"/>
    <n v="-350"/>
    <s v="Dec"/>
    <n v="2015"/>
    <n v="-370"/>
  </r>
  <r>
    <x v="75"/>
    <x v="1"/>
    <n v="-220"/>
    <s v="Dec"/>
    <n v="2015"/>
    <n v="-240"/>
  </r>
  <r>
    <x v="76"/>
    <x v="1"/>
    <n v="-215"/>
    <s v="Dec"/>
    <n v="2015"/>
    <n v="-235"/>
  </r>
  <r>
    <x v="77"/>
    <x v="1"/>
    <n v="-20"/>
    <s v="Dec"/>
    <n v="2015"/>
    <n v="-40"/>
  </r>
  <r>
    <x v="77"/>
    <x v="0"/>
    <n v="300"/>
    <s v="Dec"/>
    <n v="2015"/>
    <n v="280"/>
  </r>
  <r>
    <x v="77"/>
    <x v="0"/>
    <n v="350"/>
    <s v="Dec"/>
    <n v="2015"/>
    <n v="330"/>
  </r>
  <r>
    <x v="77"/>
    <x v="0"/>
    <n v="50"/>
    <s v="Dec"/>
    <n v="2015"/>
    <n v="30"/>
  </r>
  <r>
    <x v="77"/>
    <x v="1"/>
    <n v="115"/>
    <s v="Dec"/>
    <n v="2015"/>
    <n v="95"/>
  </r>
  <r>
    <x v="78"/>
    <x v="0"/>
    <n v="-100"/>
    <s v="Dec"/>
    <n v="2015"/>
    <n v="-120"/>
  </r>
  <r>
    <x v="79"/>
    <x v="1"/>
    <n v="-80"/>
    <s v="Dec"/>
    <n v="2015"/>
    <n v="-100"/>
  </r>
  <r>
    <x v="80"/>
    <x v="0"/>
    <n v="212.5"/>
    <s v="Dec"/>
    <n v="2015"/>
    <n v="192.5"/>
  </r>
  <r>
    <x v="80"/>
    <x v="2"/>
    <n v="212.5"/>
    <s v="Dec"/>
    <n v="2015"/>
    <n v="192.5"/>
  </r>
  <r>
    <x v="80"/>
    <x v="1"/>
    <n v="235"/>
    <s v="Dec"/>
    <n v="2015"/>
    <n v="215"/>
  </r>
  <r>
    <x v="80"/>
    <x v="1"/>
    <n v="-30"/>
    <s v="Dec"/>
    <n v="2015"/>
    <n v="-50"/>
  </r>
  <r>
    <x v="81"/>
    <x v="3"/>
    <m/>
    <m/>
    <m/>
    <m/>
  </r>
  <r>
    <x v="81"/>
    <x v="3"/>
    <m/>
    <m/>
    <m/>
    <m/>
  </r>
  <r>
    <x v="81"/>
    <x v="3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0">
  <r>
    <x v="0"/>
    <x v="0"/>
    <n v="250"/>
    <x v="0"/>
    <x v="0"/>
    <n v="230"/>
  </r>
  <r>
    <x v="0"/>
    <x v="0"/>
    <n v="250"/>
    <x v="0"/>
    <x v="0"/>
    <n v="230"/>
  </r>
  <r>
    <x v="0"/>
    <x v="0"/>
    <n v="-87.5"/>
    <x v="0"/>
    <x v="0"/>
    <n v="-107.5"/>
  </r>
  <r>
    <x v="0"/>
    <x v="1"/>
    <n v="235"/>
    <x v="0"/>
    <x v="0"/>
    <n v="215"/>
  </r>
  <r>
    <x v="0"/>
    <x v="1"/>
    <n v="235"/>
    <x v="0"/>
    <x v="0"/>
    <n v="215"/>
  </r>
  <r>
    <x v="0"/>
    <x v="2"/>
    <n v="250"/>
    <x v="0"/>
    <x v="0"/>
    <n v="230"/>
  </r>
  <r>
    <x v="0"/>
    <x v="2"/>
    <n v="250"/>
    <x v="0"/>
    <x v="0"/>
    <n v="230"/>
  </r>
  <r>
    <x v="1"/>
    <x v="0"/>
    <n v="350"/>
    <x v="0"/>
    <x v="0"/>
    <n v="330"/>
  </r>
  <r>
    <x v="2"/>
    <x v="0"/>
    <n v="12.5"/>
    <x v="0"/>
    <x v="0"/>
    <n v="-7.5"/>
  </r>
  <r>
    <x v="2"/>
    <x v="1"/>
    <n v="85"/>
    <x v="0"/>
    <x v="0"/>
    <n v="65"/>
  </r>
  <r>
    <x v="3"/>
    <x v="0"/>
    <n v="225"/>
    <x v="0"/>
    <x v="0"/>
    <n v="205"/>
  </r>
  <r>
    <x v="3"/>
    <x v="0"/>
    <n v="225"/>
    <x v="0"/>
    <x v="0"/>
    <n v="205"/>
  </r>
  <r>
    <x v="3"/>
    <x v="2"/>
    <n v="225"/>
    <x v="0"/>
    <x v="0"/>
    <n v="205"/>
  </r>
  <r>
    <x v="3"/>
    <x v="2"/>
    <n v="225"/>
    <x v="0"/>
    <x v="0"/>
    <n v="205"/>
  </r>
  <r>
    <x v="4"/>
    <x v="0"/>
    <n v="-362.5"/>
    <x v="0"/>
    <x v="0"/>
    <n v="-382.5"/>
  </r>
  <r>
    <x v="4"/>
    <x v="2"/>
    <n v="-362.5"/>
    <x v="0"/>
    <x v="0"/>
    <n v="-382.5"/>
  </r>
  <r>
    <x v="5"/>
    <x v="0"/>
    <n v="-287.5"/>
    <x v="0"/>
    <x v="0"/>
    <n v="-307.5"/>
  </r>
  <r>
    <x v="5"/>
    <x v="2"/>
    <n v="-287.5"/>
    <x v="0"/>
    <x v="0"/>
    <n v="-307.5"/>
  </r>
  <r>
    <x v="6"/>
    <x v="0"/>
    <n v="350"/>
    <x v="0"/>
    <x v="0"/>
    <n v="330"/>
  </r>
  <r>
    <x v="6"/>
    <x v="0"/>
    <n v="-387.5"/>
    <x v="0"/>
    <x v="0"/>
    <n v="-407.5"/>
  </r>
  <r>
    <x v="6"/>
    <x v="1"/>
    <n v="235"/>
    <x v="0"/>
    <x v="0"/>
    <n v="215"/>
  </r>
  <r>
    <x v="6"/>
    <x v="1"/>
    <n v="-310"/>
    <x v="0"/>
    <x v="0"/>
    <n v="-330"/>
  </r>
  <r>
    <x v="7"/>
    <x v="0"/>
    <n v="-37.5"/>
    <x v="0"/>
    <x v="0"/>
    <n v="-57.5"/>
  </r>
  <r>
    <x v="7"/>
    <x v="1"/>
    <n v="-10"/>
    <x v="0"/>
    <x v="0"/>
    <n v="-30"/>
  </r>
  <r>
    <x v="8"/>
    <x v="0"/>
    <n v="-350"/>
    <x v="1"/>
    <x v="0"/>
    <n v="-370"/>
  </r>
  <r>
    <x v="8"/>
    <x v="0"/>
    <n v="312.5"/>
    <x v="1"/>
    <x v="0"/>
    <n v="292.5"/>
  </r>
  <r>
    <x v="8"/>
    <x v="1"/>
    <n v="235"/>
    <x v="1"/>
    <x v="0"/>
    <n v="215"/>
  </r>
  <r>
    <x v="9"/>
    <x v="0"/>
    <n v="0"/>
    <x v="1"/>
    <x v="0"/>
    <n v="-20"/>
  </r>
  <r>
    <x v="10"/>
    <x v="0"/>
    <n v="312.5"/>
    <x v="1"/>
    <x v="0"/>
    <n v="292.5"/>
  </r>
  <r>
    <x v="11"/>
    <x v="0"/>
    <n v="-250"/>
    <x v="2"/>
    <x v="0"/>
    <n v="-270"/>
  </r>
  <r>
    <x v="11"/>
    <x v="1"/>
    <n v="-160"/>
    <x v="2"/>
    <x v="0"/>
    <n v="-180"/>
  </r>
  <r>
    <x v="11"/>
    <x v="2"/>
    <n v="-250"/>
    <x v="2"/>
    <x v="0"/>
    <n v="-270"/>
  </r>
  <r>
    <x v="12"/>
    <x v="0"/>
    <n v="250"/>
    <x v="2"/>
    <x v="0"/>
    <n v="230"/>
  </r>
  <r>
    <x v="12"/>
    <x v="0"/>
    <n v="250"/>
    <x v="2"/>
    <x v="0"/>
    <n v="230"/>
  </r>
  <r>
    <x v="12"/>
    <x v="0"/>
    <n v="250"/>
    <x v="2"/>
    <x v="0"/>
    <n v="230"/>
  </r>
  <r>
    <x v="12"/>
    <x v="1"/>
    <n v="235"/>
    <x v="2"/>
    <x v="0"/>
    <n v="215"/>
  </r>
  <r>
    <x v="12"/>
    <x v="1"/>
    <n v="235"/>
    <x v="2"/>
    <x v="0"/>
    <n v="215"/>
  </r>
  <r>
    <x v="12"/>
    <x v="1"/>
    <n v="235"/>
    <x v="2"/>
    <x v="0"/>
    <n v="215"/>
  </r>
  <r>
    <x v="12"/>
    <x v="2"/>
    <n v="250"/>
    <x v="2"/>
    <x v="0"/>
    <n v="230"/>
  </r>
  <r>
    <x v="12"/>
    <x v="2"/>
    <n v="250"/>
    <x v="2"/>
    <x v="0"/>
    <n v="230"/>
  </r>
  <r>
    <x v="12"/>
    <x v="2"/>
    <n v="250"/>
    <x v="2"/>
    <x v="0"/>
    <n v="230"/>
  </r>
  <r>
    <x v="13"/>
    <x v="1"/>
    <n v="-210"/>
    <x v="2"/>
    <x v="0"/>
    <n v="-230"/>
  </r>
  <r>
    <x v="14"/>
    <x v="0"/>
    <n v="225"/>
    <x v="2"/>
    <x v="0"/>
    <n v="205"/>
  </r>
  <r>
    <x v="14"/>
    <x v="0"/>
    <n v="-150"/>
    <x v="2"/>
    <x v="0"/>
    <n v="-170"/>
  </r>
  <r>
    <x v="14"/>
    <x v="1"/>
    <n v="0"/>
    <x v="2"/>
    <x v="0"/>
    <n v="-20"/>
  </r>
  <r>
    <x v="14"/>
    <x v="2"/>
    <n v="-150"/>
    <x v="2"/>
    <x v="0"/>
    <n v="-170"/>
  </r>
  <r>
    <x v="14"/>
    <x v="2"/>
    <n v="225"/>
    <x v="2"/>
    <x v="0"/>
    <n v="205"/>
  </r>
  <r>
    <x v="15"/>
    <x v="0"/>
    <n v="225"/>
    <x v="2"/>
    <x v="0"/>
    <n v="205"/>
  </r>
  <r>
    <x v="15"/>
    <x v="0"/>
    <n v="-275"/>
    <x v="2"/>
    <x v="0"/>
    <n v="-295"/>
  </r>
  <r>
    <x v="15"/>
    <x v="1"/>
    <n v="235"/>
    <x v="2"/>
    <x v="0"/>
    <n v="215"/>
  </r>
  <r>
    <x v="15"/>
    <x v="1"/>
    <n v="-100"/>
    <x v="2"/>
    <x v="0"/>
    <n v="-120"/>
  </r>
  <r>
    <x v="15"/>
    <x v="2"/>
    <n v="-275"/>
    <x v="2"/>
    <x v="0"/>
    <n v="-295"/>
  </r>
  <r>
    <x v="15"/>
    <x v="2"/>
    <n v="225"/>
    <x v="2"/>
    <x v="0"/>
    <n v="205"/>
  </r>
  <r>
    <x v="15"/>
    <x v="2"/>
    <n v="225"/>
    <x v="2"/>
    <x v="0"/>
    <n v="205"/>
  </r>
  <r>
    <x v="16"/>
    <x v="0"/>
    <n v="250"/>
    <x v="2"/>
    <x v="0"/>
    <n v="230"/>
  </r>
  <r>
    <x v="16"/>
    <x v="0"/>
    <n v="250"/>
    <x v="2"/>
    <x v="0"/>
    <n v="230"/>
  </r>
  <r>
    <x v="16"/>
    <x v="2"/>
    <n v="250"/>
    <x v="2"/>
    <x v="0"/>
    <n v="230"/>
  </r>
  <r>
    <x v="16"/>
    <x v="2"/>
    <n v="250"/>
    <x v="2"/>
    <x v="0"/>
    <n v="230"/>
  </r>
  <r>
    <x v="17"/>
    <x v="0"/>
    <n v="312.5"/>
    <x v="2"/>
    <x v="0"/>
    <n v="292.5"/>
  </r>
  <r>
    <x v="18"/>
    <x v="0"/>
    <n v="-287.5"/>
    <x v="3"/>
    <x v="0"/>
    <n v="-307.5"/>
  </r>
  <r>
    <x v="18"/>
    <x v="2"/>
    <n v="-287.5"/>
    <x v="3"/>
    <x v="0"/>
    <n v="-307.5"/>
  </r>
  <r>
    <x v="19"/>
    <x v="0"/>
    <n v="-175"/>
    <x v="3"/>
    <x v="0"/>
    <n v="-195"/>
  </r>
  <r>
    <x v="20"/>
    <x v="0"/>
    <n v="235.5"/>
    <x v="3"/>
    <x v="0"/>
    <n v="215.5"/>
  </r>
  <r>
    <x v="20"/>
    <x v="0"/>
    <n v="250"/>
    <x v="3"/>
    <x v="0"/>
    <n v="230"/>
  </r>
  <r>
    <x v="20"/>
    <x v="0"/>
    <n v="237.5"/>
    <x v="3"/>
    <x v="0"/>
    <n v="217.5"/>
  </r>
  <r>
    <x v="20"/>
    <x v="0"/>
    <n v="-250"/>
    <x v="3"/>
    <x v="0"/>
    <n v="-270"/>
  </r>
  <r>
    <x v="20"/>
    <x v="1"/>
    <n v="230"/>
    <x v="3"/>
    <x v="0"/>
    <n v="210"/>
  </r>
  <r>
    <x v="20"/>
    <x v="1"/>
    <n v="230"/>
    <x v="3"/>
    <x v="0"/>
    <n v="210"/>
  </r>
  <r>
    <x v="20"/>
    <x v="1"/>
    <n v="-280"/>
    <x v="3"/>
    <x v="0"/>
    <n v="-300"/>
  </r>
  <r>
    <x v="20"/>
    <x v="2"/>
    <n v="237.5"/>
    <x v="3"/>
    <x v="0"/>
    <n v="217.5"/>
  </r>
  <r>
    <x v="20"/>
    <x v="2"/>
    <n v="250"/>
    <x v="3"/>
    <x v="0"/>
    <n v="230"/>
  </r>
  <r>
    <x v="20"/>
    <x v="2"/>
    <n v="237.5"/>
    <x v="3"/>
    <x v="0"/>
    <n v="217.5"/>
  </r>
  <r>
    <x v="21"/>
    <x v="0"/>
    <n v="-250"/>
    <x v="3"/>
    <x v="0"/>
    <n v="-270"/>
  </r>
  <r>
    <x v="22"/>
    <x v="0"/>
    <n v="-237.5"/>
    <x v="3"/>
    <x v="0"/>
    <n v="-257.5"/>
  </r>
  <r>
    <x v="22"/>
    <x v="2"/>
    <n v="-237.5"/>
    <x v="3"/>
    <x v="0"/>
    <n v="-257.5"/>
  </r>
  <r>
    <x v="23"/>
    <x v="0"/>
    <n v="-250"/>
    <x v="3"/>
    <x v="0"/>
    <n v="-270"/>
  </r>
  <r>
    <x v="23"/>
    <x v="1"/>
    <n v="170"/>
    <x v="3"/>
    <x v="0"/>
    <n v="150"/>
  </r>
  <r>
    <x v="24"/>
    <x v="0"/>
    <n v="337.5"/>
    <x v="4"/>
    <x v="0"/>
    <n v="317.5"/>
  </r>
  <r>
    <x v="24"/>
    <x v="0"/>
    <n v="350"/>
    <x v="4"/>
    <x v="0"/>
    <n v="330"/>
  </r>
  <r>
    <x v="24"/>
    <x v="0"/>
    <n v="0"/>
    <x v="4"/>
    <x v="0"/>
    <n v="-20"/>
  </r>
  <r>
    <x v="25"/>
    <x v="0"/>
    <n v="212.5"/>
    <x v="4"/>
    <x v="0"/>
    <n v="192.5"/>
  </r>
  <r>
    <x v="25"/>
    <x v="0"/>
    <n v="200"/>
    <x v="4"/>
    <x v="0"/>
    <n v="180"/>
  </r>
  <r>
    <x v="25"/>
    <x v="0"/>
    <n v="-75"/>
    <x v="4"/>
    <x v="0"/>
    <n v="-95"/>
  </r>
  <r>
    <x v="25"/>
    <x v="1"/>
    <n v="235"/>
    <x v="4"/>
    <x v="0"/>
    <n v="215"/>
  </r>
  <r>
    <x v="25"/>
    <x v="1"/>
    <n v="-40"/>
    <x v="4"/>
    <x v="0"/>
    <n v="-60"/>
  </r>
  <r>
    <x v="25"/>
    <x v="2"/>
    <n v="-75"/>
    <x v="4"/>
    <x v="0"/>
    <n v="-95"/>
  </r>
  <r>
    <x v="25"/>
    <x v="2"/>
    <n v="200"/>
    <x v="4"/>
    <x v="0"/>
    <n v="180"/>
  </r>
  <r>
    <x v="25"/>
    <x v="2"/>
    <n v="212.5"/>
    <x v="4"/>
    <x v="0"/>
    <n v="192.5"/>
  </r>
  <r>
    <x v="26"/>
    <x v="0"/>
    <n v="312.5"/>
    <x v="4"/>
    <x v="0"/>
    <n v="292.5"/>
  </r>
  <r>
    <x v="26"/>
    <x v="1"/>
    <n v="10"/>
    <x v="4"/>
    <x v="0"/>
    <n v="-10"/>
  </r>
  <r>
    <x v="27"/>
    <x v="0"/>
    <n v="325"/>
    <x v="4"/>
    <x v="0"/>
    <n v="305"/>
  </r>
  <r>
    <x v="27"/>
    <x v="0"/>
    <n v="-225"/>
    <x v="4"/>
    <x v="0"/>
    <n v="-245"/>
  </r>
  <r>
    <x v="28"/>
    <x v="0"/>
    <n v="237.5"/>
    <x v="4"/>
    <x v="0"/>
    <n v="217.5"/>
  </r>
  <r>
    <x v="28"/>
    <x v="2"/>
    <n v="237.5"/>
    <x v="4"/>
    <x v="0"/>
    <n v="217.5"/>
  </r>
  <r>
    <x v="29"/>
    <x v="0"/>
    <n v="-200"/>
    <x v="5"/>
    <x v="0"/>
    <n v="-220"/>
  </r>
  <r>
    <x v="29"/>
    <x v="1"/>
    <n v="75"/>
    <x v="5"/>
    <x v="0"/>
    <n v="55"/>
  </r>
  <r>
    <x v="30"/>
    <x v="0"/>
    <n v="212.5"/>
    <x v="5"/>
    <x v="0"/>
    <n v="192.5"/>
  </r>
  <r>
    <x v="30"/>
    <x v="0"/>
    <n v="-25"/>
    <x v="5"/>
    <x v="0"/>
    <n v="-45"/>
  </r>
  <r>
    <x v="30"/>
    <x v="2"/>
    <n v="-25"/>
    <x v="5"/>
    <x v="0"/>
    <n v="-45"/>
  </r>
  <r>
    <x v="30"/>
    <x v="2"/>
    <n v="212.5"/>
    <x v="5"/>
    <x v="0"/>
    <n v="192.5"/>
  </r>
  <r>
    <x v="31"/>
    <x v="0"/>
    <n v="225"/>
    <x v="5"/>
    <x v="0"/>
    <n v="205"/>
  </r>
  <r>
    <x v="31"/>
    <x v="0"/>
    <n v="212.5"/>
    <x v="5"/>
    <x v="0"/>
    <n v="192.5"/>
  </r>
  <r>
    <x v="31"/>
    <x v="0"/>
    <n v="-237.5"/>
    <x v="5"/>
    <x v="0"/>
    <n v="-257.5"/>
  </r>
  <r>
    <x v="31"/>
    <x v="1"/>
    <n v="235"/>
    <x v="5"/>
    <x v="0"/>
    <n v="215"/>
  </r>
  <r>
    <x v="31"/>
    <x v="1"/>
    <n v="230"/>
    <x v="5"/>
    <x v="0"/>
    <n v="210"/>
  </r>
  <r>
    <x v="31"/>
    <x v="2"/>
    <n v="-237.5"/>
    <x v="5"/>
    <x v="0"/>
    <n v="-257.5"/>
  </r>
  <r>
    <x v="31"/>
    <x v="2"/>
    <n v="212.5"/>
    <x v="5"/>
    <x v="0"/>
    <n v="192.5"/>
  </r>
  <r>
    <x v="31"/>
    <x v="2"/>
    <n v="225"/>
    <x v="5"/>
    <x v="0"/>
    <n v="205"/>
  </r>
  <r>
    <x v="32"/>
    <x v="0"/>
    <n v="187.5"/>
    <x v="5"/>
    <x v="0"/>
    <n v="167.5"/>
  </r>
  <r>
    <x v="32"/>
    <x v="1"/>
    <n v="40"/>
    <x v="5"/>
    <x v="0"/>
    <n v="20"/>
  </r>
  <r>
    <x v="33"/>
    <x v="0"/>
    <n v="350"/>
    <x v="5"/>
    <x v="0"/>
    <n v="330"/>
  </r>
  <r>
    <x v="34"/>
    <x v="0"/>
    <n v="225"/>
    <x v="6"/>
    <x v="0"/>
    <n v="205"/>
  </r>
  <r>
    <x v="34"/>
    <x v="1"/>
    <n v="15"/>
    <x v="6"/>
    <x v="0"/>
    <n v="-5"/>
  </r>
  <r>
    <x v="35"/>
    <x v="1"/>
    <n v="235"/>
    <x v="6"/>
    <x v="0"/>
    <n v="215"/>
  </r>
  <r>
    <x v="36"/>
    <x v="0"/>
    <n v="250"/>
    <x v="6"/>
    <x v="0"/>
    <n v="230"/>
  </r>
  <r>
    <x v="36"/>
    <x v="0"/>
    <n v="-125"/>
    <x v="6"/>
    <x v="0"/>
    <n v="-145"/>
  </r>
  <r>
    <x v="36"/>
    <x v="2"/>
    <n v="250"/>
    <x v="6"/>
    <x v="0"/>
    <n v="230"/>
  </r>
  <r>
    <x v="36"/>
    <x v="2"/>
    <n v="-125"/>
    <x v="6"/>
    <x v="0"/>
    <n v="-145"/>
  </r>
  <r>
    <x v="37"/>
    <x v="0"/>
    <n v="237.5"/>
    <x v="6"/>
    <x v="0"/>
    <n v="217.5"/>
  </r>
  <r>
    <x v="37"/>
    <x v="0"/>
    <n v="225"/>
    <x v="6"/>
    <x v="0"/>
    <n v="205"/>
  </r>
  <r>
    <x v="37"/>
    <x v="0"/>
    <n v="-62.5"/>
    <x v="6"/>
    <x v="0"/>
    <n v="-82.5"/>
  </r>
  <r>
    <x v="37"/>
    <x v="2"/>
    <n v="237.5"/>
    <x v="6"/>
    <x v="0"/>
    <n v="217.5"/>
  </r>
  <r>
    <x v="37"/>
    <x v="2"/>
    <n v="225"/>
    <x v="6"/>
    <x v="0"/>
    <n v="205"/>
  </r>
  <r>
    <x v="37"/>
    <x v="2"/>
    <n v="-62.5"/>
    <x v="6"/>
    <x v="0"/>
    <n v="-82.5"/>
  </r>
  <r>
    <x v="37"/>
    <x v="1"/>
    <n v="-30"/>
    <x v="6"/>
    <x v="0"/>
    <n v="-50"/>
  </r>
  <r>
    <x v="38"/>
    <x v="0"/>
    <n v="237.5"/>
    <x v="6"/>
    <x v="0"/>
    <n v="217.5"/>
  </r>
  <r>
    <x v="38"/>
    <x v="0"/>
    <n v="-250"/>
    <x v="6"/>
    <x v="0"/>
    <n v="-270"/>
  </r>
  <r>
    <x v="38"/>
    <x v="2"/>
    <n v="237.5"/>
    <x v="6"/>
    <x v="0"/>
    <n v="217.5"/>
  </r>
  <r>
    <x v="38"/>
    <x v="2"/>
    <n v="-250"/>
    <x v="6"/>
    <x v="0"/>
    <n v="-270"/>
  </r>
  <r>
    <x v="39"/>
    <x v="0"/>
    <n v="175"/>
    <x v="6"/>
    <x v="0"/>
    <n v="155"/>
  </r>
  <r>
    <x v="39"/>
    <x v="2"/>
    <n v="-100"/>
    <x v="6"/>
    <x v="0"/>
    <n v="-120"/>
  </r>
  <r>
    <x v="39"/>
    <x v="1"/>
    <n v="0"/>
    <x v="6"/>
    <x v="0"/>
    <n v="-20"/>
  </r>
  <r>
    <x v="40"/>
    <x v="2"/>
    <n v="-175"/>
    <x v="7"/>
    <x v="0"/>
    <n v="-195"/>
  </r>
  <r>
    <x v="40"/>
    <x v="0"/>
    <n v="-175"/>
    <x v="7"/>
    <x v="0"/>
    <n v="-195"/>
  </r>
  <r>
    <x v="41"/>
    <x v="2"/>
    <n v="-250"/>
    <x v="7"/>
    <x v="0"/>
    <n v="-270"/>
  </r>
  <r>
    <x v="41"/>
    <x v="0"/>
    <n v="-250"/>
    <x v="7"/>
    <x v="0"/>
    <n v="-270"/>
  </r>
  <r>
    <x v="42"/>
    <x v="0"/>
    <n v="312.5"/>
    <x v="7"/>
    <x v="0"/>
    <n v="292.5"/>
  </r>
  <r>
    <x v="42"/>
    <x v="0"/>
    <n v="100"/>
    <x v="7"/>
    <x v="0"/>
    <n v="80"/>
  </r>
  <r>
    <x v="43"/>
    <x v="1"/>
    <n v="-145"/>
    <x v="7"/>
    <x v="0"/>
    <n v="-165"/>
  </r>
  <r>
    <x v="43"/>
    <x v="0"/>
    <n v="-225"/>
    <x v="7"/>
    <x v="0"/>
    <n v="-245"/>
  </r>
  <r>
    <x v="44"/>
    <x v="0"/>
    <n v="250"/>
    <x v="7"/>
    <x v="0"/>
    <n v="230"/>
  </r>
  <r>
    <x v="44"/>
    <x v="2"/>
    <n v="250"/>
    <x v="7"/>
    <x v="0"/>
    <n v="230"/>
  </r>
  <r>
    <x v="44"/>
    <x v="1"/>
    <n v="235"/>
    <x v="7"/>
    <x v="0"/>
    <n v="215"/>
  </r>
  <r>
    <x v="44"/>
    <x v="0"/>
    <n v="250"/>
    <x v="7"/>
    <x v="0"/>
    <n v="230"/>
  </r>
  <r>
    <x v="44"/>
    <x v="2"/>
    <n v="250"/>
    <x v="7"/>
    <x v="0"/>
    <n v="230"/>
  </r>
  <r>
    <x v="44"/>
    <x v="0"/>
    <n v="-212.5"/>
    <x v="7"/>
    <x v="0"/>
    <n v="-232.5"/>
  </r>
  <r>
    <x v="44"/>
    <x v="2"/>
    <n v="-212.5"/>
    <x v="7"/>
    <x v="0"/>
    <n v="-232.5"/>
  </r>
  <r>
    <x v="44"/>
    <x v="1"/>
    <n v="-210"/>
    <x v="7"/>
    <x v="0"/>
    <n v="-230"/>
  </r>
  <r>
    <x v="45"/>
    <x v="1"/>
    <n v="175"/>
    <x v="7"/>
    <x v="0"/>
    <n v="155"/>
  </r>
  <r>
    <x v="45"/>
    <x v="0"/>
    <n v="350"/>
    <x v="7"/>
    <x v="0"/>
    <n v="330"/>
  </r>
  <r>
    <x v="45"/>
    <x v="1"/>
    <n v="230"/>
    <x v="7"/>
    <x v="0"/>
    <n v="210"/>
  </r>
  <r>
    <x v="45"/>
    <x v="0"/>
    <n v="337.5"/>
    <x v="7"/>
    <x v="0"/>
    <n v="317.5"/>
  </r>
  <r>
    <x v="45"/>
    <x v="1"/>
    <n v="230"/>
    <x v="7"/>
    <x v="0"/>
    <n v="210"/>
  </r>
  <r>
    <x v="45"/>
    <x v="0"/>
    <n v="350"/>
    <x v="7"/>
    <x v="0"/>
    <n v="330"/>
  </r>
  <r>
    <x v="45"/>
    <x v="1"/>
    <n v="230"/>
    <x v="7"/>
    <x v="0"/>
    <n v="210"/>
  </r>
  <r>
    <x v="46"/>
    <x v="1"/>
    <n v="-315"/>
    <x v="7"/>
    <x v="0"/>
    <n v="-335"/>
  </r>
  <r>
    <x v="46"/>
    <x v="1"/>
    <n v="235"/>
    <x v="7"/>
    <x v="0"/>
    <n v="215"/>
  </r>
  <r>
    <x v="47"/>
    <x v="0"/>
    <n v="-50"/>
    <x v="7"/>
    <x v="0"/>
    <n v="-70"/>
  </r>
  <r>
    <x v="47"/>
    <x v="1"/>
    <n v="175"/>
    <x v="7"/>
    <x v="0"/>
    <n v="155"/>
  </r>
  <r>
    <x v="48"/>
    <x v="1"/>
    <n v="235"/>
    <x v="7"/>
    <x v="0"/>
    <n v="215"/>
  </r>
  <r>
    <x v="48"/>
    <x v="1"/>
    <n v="220"/>
    <x v="7"/>
    <x v="0"/>
    <n v="200"/>
  </r>
  <r>
    <x v="48"/>
    <x v="0"/>
    <n v="275"/>
    <x v="7"/>
    <x v="0"/>
    <n v="255"/>
  </r>
  <r>
    <x v="48"/>
    <x v="1"/>
    <n v="-225"/>
    <x v="7"/>
    <x v="0"/>
    <n v="-245"/>
  </r>
  <r>
    <x v="48"/>
    <x v="0"/>
    <n v="-350"/>
    <x v="7"/>
    <x v="0"/>
    <n v="-370"/>
  </r>
  <r>
    <x v="49"/>
    <x v="0"/>
    <n v="-350"/>
    <x v="8"/>
    <x v="0"/>
    <n v="-370"/>
  </r>
  <r>
    <x v="49"/>
    <x v="1"/>
    <n v="235"/>
    <x v="8"/>
    <x v="0"/>
    <n v="215"/>
  </r>
  <r>
    <x v="49"/>
    <x v="1"/>
    <n v="-230"/>
    <x v="8"/>
    <x v="0"/>
    <n v="-250"/>
  </r>
  <r>
    <x v="50"/>
    <x v="1"/>
    <n v="235"/>
    <x v="8"/>
    <x v="0"/>
    <n v="215"/>
  </r>
  <r>
    <x v="51"/>
    <x v="0"/>
    <n v="212.5"/>
    <x v="8"/>
    <x v="0"/>
    <n v="192.5"/>
  </r>
  <r>
    <x v="51"/>
    <x v="0"/>
    <n v="-100"/>
    <x v="8"/>
    <x v="0"/>
    <n v="-120"/>
  </r>
  <r>
    <x v="51"/>
    <x v="2"/>
    <n v="212.5"/>
    <x v="8"/>
    <x v="0"/>
    <n v="192.5"/>
  </r>
  <r>
    <x v="51"/>
    <x v="2"/>
    <n v="-100"/>
    <x v="8"/>
    <x v="0"/>
    <n v="-120"/>
  </r>
  <r>
    <x v="52"/>
    <x v="0"/>
    <n v="287.5"/>
    <x v="8"/>
    <x v="0"/>
    <n v="267.5"/>
  </r>
  <r>
    <x v="52"/>
    <x v="1"/>
    <n v="235"/>
    <x v="8"/>
    <x v="0"/>
    <n v="215"/>
  </r>
  <r>
    <x v="53"/>
    <x v="0"/>
    <n v="-350"/>
    <x v="8"/>
    <x v="0"/>
    <n v="-370"/>
  </r>
  <r>
    <x v="54"/>
    <x v="0"/>
    <n v="350"/>
    <x v="8"/>
    <x v="0"/>
    <n v="330"/>
  </r>
  <r>
    <x v="55"/>
    <x v="0"/>
    <n v="375"/>
    <x v="8"/>
    <x v="0"/>
    <n v="355"/>
  </r>
  <r>
    <x v="55"/>
    <x v="1"/>
    <n v="245"/>
    <x v="8"/>
    <x v="0"/>
    <n v="225"/>
  </r>
  <r>
    <x v="55"/>
    <x v="1"/>
    <n v="-310"/>
    <x v="8"/>
    <x v="0"/>
    <n v="-330"/>
  </r>
  <r>
    <x v="56"/>
    <x v="1"/>
    <n v="235"/>
    <x v="8"/>
    <x v="0"/>
    <n v="215"/>
  </r>
  <r>
    <x v="57"/>
    <x v="1"/>
    <n v="225"/>
    <x v="8"/>
    <x v="0"/>
    <n v="205"/>
  </r>
  <r>
    <x v="57"/>
    <x v="0"/>
    <n v="350"/>
    <x v="8"/>
    <x v="0"/>
    <n v="330"/>
  </r>
  <r>
    <x v="57"/>
    <x v="1"/>
    <n v="230"/>
    <x v="8"/>
    <x v="0"/>
    <n v="210"/>
  </r>
  <r>
    <x v="57"/>
    <x v="2"/>
    <n v="237.5"/>
    <x v="8"/>
    <x v="0"/>
    <n v="217.5"/>
  </r>
  <r>
    <x v="57"/>
    <x v="0"/>
    <n v="237.5"/>
    <x v="8"/>
    <x v="0"/>
    <n v="217.5"/>
  </r>
  <r>
    <x v="57"/>
    <x v="1"/>
    <n v="225"/>
    <x v="8"/>
    <x v="0"/>
    <n v="205"/>
  </r>
  <r>
    <x v="57"/>
    <x v="0"/>
    <n v="37.5"/>
    <x v="8"/>
    <x v="0"/>
    <n v="17.5"/>
  </r>
  <r>
    <x v="58"/>
    <x v="0"/>
    <n v="-362.5"/>
    <x v="8"/>
    <x v="0"/>
    <n v="-382.5"/>
  </r>
  <r>
    <x v="58"/>
    <x v="1"/>
    <n v="-220"/>
    <x v="8"/>
    <x v="0"/>
    <n v="-240"/>
  </r>
  <r>
    <x v="59"/>
    <x v="0"/>
    <n v="300"/>
    <x v="9"/>
    <x v="0"/>
    <n v="280"/>
  </r>
  <r>
    <x v="59"/>
    <x v="0"/>
    <n v="-100"/>
    <x v="9"/>
    <x v="0"/>
    <n v="-120"/>
  </r>
  <r>
    <x v="60"/>
    <x v="0"/>
    <n v="-337.5"/>
    <x v="9"/>
    <x v="0"/>
    <n v="-357.5"/>
  </r>
  <r>
    <x v="60"/>
    <x v="0"/>
    <n v="300"/>
    <x v="9"/>
    <x v="0"/>
    <n v="280"/>
  </r>
  <r>
    <x v="61"/>
    <x v="0"/>
    <n v="-50"/>
    <x v="9"/>
    <x v="0"/>
    <n v="-70"/>
  </r>
  <r>
    <x v="61"/>
    <x v="2"/>
    <n v="-50"/>
    <x v="9"/>
    <x v="0"/>
    <n v="-70"/>
  </r>
  <r>
    <x v="62"/>
    <x v="0"/>
    <n v="225"/>
    <x v="9"/>
    <x v="0"/>
    <n v="205"/>
  </r>
  <r>
    <x v="62"/>
    <x v="2"/>
    <n v="225"/>
    <x v="9"/>
    <x v="0"/>
    <n v="205"/>
  </r>
  <r>
    <x v="62"/>
    <x v="0"/>
    <n v="50"/>
    <x v="9"/>
    <x v="0"/>
    <n v="30"/>
  </r>
  <r>
    <x v="62"/>
    <x v="2"/>
    <n v="50"/>
    <x v="9"/>
    <x v="0"/>
    <n v="30"/>
  </r>
  <r>
    <x v="63"/>
    <x v="2"/>
    <n v="200"/>
    <x v="9"/>
    <x v="0"/>
    <n v="180"/>
  </r>
  <r>
    <x v="63"/>
    <x v="2"/>
    <n v="212.5"/>
    <x v="9"/>
    <x v="0"/>
    <n v="192.5"/>
  </r>
  <r>
    <x v="63"/>
    <x v="2"/>
    <n v="212.5"/>
    <x v="9"/>
    <x v="0"/>
    <n v="192.5"/>
  </r>
  <r>
    <x v="63"/>
    <x v="2"/>
    <n v="-287.5"/>
    <x v="9"/>
    <x v="0"/>
    <n v="-307.5"/>
  </r>
  <r>
    <x v="63"/>
    <x v="0"/>
    <n v="200"/>
    <x v="9"/>
    <x v="0"/>
    <n v="180"/>
  </r>
  <r>
    <x v="63"/>
    <x v="0"/>
    <n v="212.5"/>
    <x v="9"/>
    <x v="0"/>
    <n v="192.5"/>
  </r>
  <r>
    <x v="63"/>
    <x v="0"/>
    <n v="212.5"/>
    <x v="9"/>
    <x v="0"/>
    <n v="192.5"/>
  </r>
  <r>
    <x v="63"/>
    <x v="0"/>
    <n v="-287.5"/>
    <x v="9"/>
    <x v="0"/>
    <n v="-307.5"/>
  </r>
  <r>
    <x v="63"/>
    <x v="0"/>
    <n v="-37.5"/>
    <x v="9"/>
    <x v="0"/>
    <n v="-57.5"/>
  </r>
  <r>
    <x v="63"/>
    <x v="1"/>
    <n v="-165"/>
    <x v="9"/>
    <x v="0"/>
    <n v="-185"/>
  </r>
  <r>
    <x v="64"/>
    <x v="1"/>
    <n v="-225"/>
    <x v="9"/>
    <x v="0"/>
    <n v="-245"/>
  </r>
  <r>
    <x v="65"/>
    <x v="0"/>
    <n v="-137.5"/>
    <x v="9"/>
    <x v="0"/>
    <n v="-157.5"/>
  </r>
  <r>
    <x v="66"/>
    <x v="0"/>
    <n v="300"/>
    <x v="10"/>
    <x v="0"/>
    <n v="280"/>
  </r>
  <r>
    <x v="67"/>
    <x v="1"/>
    <n v="230"/>
    <x v="10"/>
    <x v="0"/>
    <n v="210"/>
  </r>
  <r>
    <x v="67"/>
    <x v="0"/>
    <n v="325"/>
    <x v="10"/>
    <x v="0"/>
    <n v="305"/>
  </r>
  <r>
    <x v="67"/>
    <x v="0"/>
    <n v="-387.5"/>
    <x v="10"/>
    <x v="0"/>
    <n v="-407.5"/>
  </r>
  <r>
    <x v="67"/>
    <x v="1"/>
    <n v="-285"/>
    <x v="10"/>
    <x v="0"/>
    <n v="-305"/>
  </r>
  <r>
    <x v="67"/>
    <x v="2"/>
    <n v="-250"/>
    <x v="10"/>
    <x v="0"/>
    <n v="-270"/>
  </r>
  <r>
    <x v="68"/>
    <x v="0"/>
    <n v="-237.5"/>
    <x v="10"/>
    <x v="0"/>
    <n v="-257.5"/>
  </r>
  <r>
    <x v="68"/>
    <x v="2"/>
    <n v="-237.5"/>
    <x v="10"/>
    <x v="0"/>
    <n v="-257.5"/>
  </r>
  <r>
    <x v="68"/>
    <x v="0"/>
    <n v="350"/>
    <x v="10"/>
    <x v="0"/>
    <n v="330"/>
  </r>
  <r>
    <x v="68"/>
    <x v="1"/>
    <n v="230"/>
    <x v="10"/>
    <x v="0"/>
    <n v="210"/>
  </r>
  <r>
    <x v="69"/>
    <x v="2"/>
    <n v="237.5"/>
    <x v="11"/>
    <x v="0"/>
    <n v="217.5"/>
  </r>
  <r>
    <x v="69"/>
    <x v="0"/>
    <n v="237.5"/>
    <x v="11"/>
    <x v="0"/>
    <n v="217.5"/>
  </r>
  <r>
    <x v="69"/>
    <x v="1"/>
    <n v="115"/>
    <x v="11"/>
    <x v="0"/>
    <n v="95"/>
  </r>
  <r>
    <x v="70"/>
    <x v="0"/>
    <n v="325"/>
    <x v="11"/>
    <x v="0"/>
    <n v="305"/>
  </r>
  <r>
    <x v="70"/>
    <x v="1"/>
    <n v="230"/>
    <x v="11"/>
    <x v="0"/>
    <n v="210"/>
  </r>
  <r>
    <x v="70"/>
    <x v="0"/>
    <n v="-375"/>
    <x v="11"/>
    <x v="0"/>
    <n v="-395"/>
  </r>
  <r>
    <x v="70"/>
    <x v="1"/>
    <n v="230"/>
    <x v="11"/>
    <x v="0"/>
    <n v="210"/>
  </r>
  <r>
    <x v="71"/>
    <x v="0"/>
    <n v="200"/>
    <x v="11"/>
    <x v="0"/>
    <n v="180"/>
  </r>
  <r>
    <x v="71"/>
    <x v="0"/>
    <n v="237.5"/>
    <x v="11"/>
    <x v="0"/>
    <n v="217.5"/>
  </r>
  <r>
    <x v="71"/>
    <x v="0"/>
    <n v="-237.5"/>
    <x v="11"/>
    <x v="0"/>
    <n v="-257.5"/>
  </r>
  <r>
    <x v="71"/>
    <x v="2"/>
    <n v="200"/>
    <x v="11"/>
    <x v="0"/>
    <n v="180"/>
  </r>
  <r>
    <x v="71"/>
    <x v="2"/>
    <n v="237.5"/>
    <x v="11"/>
    <x v="0"/>
    <n v="217.5"/>
  </r>
  <r>
    <x v="71"/>
    <x v="2"/>
    <n v="-237.5"/>
    <x v="11"/>
    <x v="0"/>
    <n v="-257.5"/>
  </r>
  <r>
    <x v="71"/>
    <x v="1"/>
    <n v="-165"/>
    <x v="11"/>
    <x v="0"/>
    <n v="-185"/>
  </r>
  <r>
    <x v="71"/>
    <x v="0"/>
    <n v="-287.5"/>
    <x v="11"/>
    <x v="0"/>
    <n v="-307.5"/>
  </r>
  <r>
    <x v="71"/>
    <x v="1"/>
    <n v="-225"/>
    <x v="11"/>
    <x v="0"/>
    <n v="-245"/>
  </r>
  <r>
    <x v="72"/>
    <x v="0"/>
    <n v="-387.5"/>
    <x v="11"/>
    <x v="0"/>
    <n v="-407.5"/>
  </r>
  <r>
    <x v="73"/>
    <x v="1"/>
    <n v="150"/>
    <x v="11"/>
    <x v="0"/>
    <n v="130"/>
  </r>
  <r>
    <x v="73"/>
    <x v="1"/>
    <n v="225"/>
    <x v="11"/>
    <x v="0"/>
    <n v="205"/>
  </r>
  <r>
    <x v="73"/>
    <x v="1"/>
    <n v="175"/>
    <x v="11"/>
    <x v="0"/>
    <n v="155"/>
  </r>
  <r>
    <x v="73"/>
    <x v="1"/>
    <n v="-185"/>
    <x v="11"/>
    <x v="0"/>
    <n v="-205"/>
  </r>
  <r>
    <x v="74"/>
    <x v="0"/>
    <n v="300"/>
    <x v="11"/>
    <x v="0"/>
    <n v="280"/>
  </r>
  <r>
    <x v="74"/>
    <x v="0"/>
    <n v="-350"/>
    <x v="11"/>
    <x v="0"/>
    <n v="-370"/>
  </r>
  <r>
    <x v="75"/>
    <x v="1"/>
    <n v="-220"/>
    <x v="11"/>
    <x v="0"/>
    <n v="-240"/>
  </r>
  <r>
    <x v="76"/>
    <x v="1"/>
    <n v="-215"/>
    <x v="11"/>
    <x v="0"/>
    <n v="-235"/>
  </r>
  <r>
    <x v="77"/>
    <x v="1"/>
    <n v="-20"/>
    <x v="11"/>
    <x v="0"/>
    <n v="-40"/>
  </r>
  <r>
    <x v="77"/>
    <x v="0"/>
    <n v="300"/>
    <x v="11"/>
    <x v="0"/>
    <n v="280"/>
  </r>
  <r>
    <x v="77"/>
    <x v="0"/>
    <n v="350"/>
    <x v="11"/>
    <x v="0"/>
    <n v="330"/>
  </r>
  <r>
    <x v="77"/>
    <x v="0"/>
    <n v="50"/>
    <x v="11"/>
    <x v="0"/>
    <n v="30"/>
  </r>
  <r>
    <x v="77"/>
    <x v="1"/>
    <n v="115"/>
    <x v="11"/>
    <x v="0"/>
    <n v="95"/>
  </r>
  <r>
    <x v="78"/>
    <x v="0"/>
    <n v="-100"/>
    <x v="11"/>
    <x v="0"/>
    <n v="-120"/>
  </r>
  <r>
    <x v="79"/>
    <x v="1"/>
    <n v="-80"/>
    <x v="11"/>
    <x v="0"/>
    <n v="-100"/>
  </r>
  <r>
    <x v="80"/>
    <x v="0"/>
    <n v="212.5"/>
    <x v="11"/>
    <x v="0"/>
    <n v="192.5"/>
  </r>
  <r>
    <x v="80"/>
    <x v="2"/>
    <n v="212.5"/>
    <x v="11"/>
    <x v="0"/>
    <n v="192.5"/>
  </r>
  <r>
    <x v="80"/>
    <x v="1"/>
    <n v="235"/>
    <x v="11"/>
    <x v="0"/>
    <n v="215"/>
  </r>
  <r>
    <x v="80"/>
    <x v="1"/>
    <n v="-30"/>
    <x v="11"/>
    <x v="0"/>
    <n v="-50"/>
  </r>
  <r>
    <x v="81"/>
    <x v="3"/>
    <m/>
    <x v="12"/>
    <x v="1"/>
    <m/>
  </r>
  <r>
    <x v="81"/>
    <x v="3"/>
    <m/>
    <x v="12"/>
    <x v="1"/>
    <m/>
  </r>
  <r>
    <x v="81"/>
    <x v="3"/>
    <m/>
    <x v="12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missingCaption="0.00" updatedVersion="5" minRefreshableVersion="3" showDrill="0" useAutoFormatting="1" itemPrintTitles="1" createdVersion="5" indent="0" outline="1" outlineData="1" multipleFieldFilters="0" rowHeaderCaption="Date">
  <location ref="A1:E16" firstHeaderRow="1" firstDataRow="2" firstDataCol="1"/>
  <pivotFields count="6">
    <pivotField axis="axisRow" numFmtId="14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81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m="1" x="82"/>
        <item t="default"/>
      </items>
    </pivotField>
    <pivotField axis="axisCol" showAll="0">
      <items count="5">
        <item x="0"/>
        <item x="1"/>
        <item x="2"/>
        <item h="1" x="3"/>
        <item t="default"/>
      </items>
    </pivotField>
    <pivotField showAll="0"/>
    <pivotField axis="axisRow" showAll="0" sortType="ascending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h="1" x="12"/>
        <item t="default"/>
      </items>
    </pivotField>
    <pivotField axis="axisRow" showAll="0" sortType="ascending" defaultSubtotal="0">
      <items count="3">
        <item x="0"/>
        <item h="1" m="1" x="2"/>
        <item h="1" x="1"/>
      </items>
    </pivotField>
    <pivotField dataField="1" showAll="0"/>
  </pivotFields>
  <rowFields count="3">
    <field x="4"/>
    <field x="3"/>
    <field x="0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PnL" fld="5" baseField="4" baseItem="0" numFmtId="4"/>
  </dataFields>
  <formats count="59">
    <format dxfId="117">
      <pivotArea grandCol="1" outline="0" collapsedLevelsAreSubtotals="1" fieldPosition="0"/>
    </format>
    <format dxfId="116">
      <pivotArea type="topRight" dataOnly="0" labelOnly="1" outline="0" offset="C1" fieldPosition="0"/>
    </format>
    <format dxfId="115">
      <pivotArea dataOnly="0" labelOnly="1" grandCol="1" outline="0" fieldPosition="0"/>
    </format>
    <format dxfId="114">
      <pivotArea outline="0" fieldPosition="0">
        <references count="1">
          <reference field="4294967294" count="1">
            <x v="0"/>
          </reference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dataOnly="0" labelOnly="1" grandRow="1" outline="0" fieldPosition="0"/>
    </format>
    <format dxfId="110">
      <pivotArea dataOnly="0" labelOnly="1" fieldPosition="0">
        <references count="1">
          <reference field="1" count="0"/>
        </references>
      </pivotArea>
    </format>
    <format dxfId="109">
      <pivotArea dataOnly="0" labelOnly="1" grandCol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dataOnly="0" labelOnly="1" grandRow="1" outline="0" fieldPosition="0"/>
    </format>
    <format dxfId="105">
      <pivotArea dataOnly="0" labelOnly="1" fieldPosition="0">
        <references count="1">
          <reference field="1" count="0"/>
        </references>
      </pivotArea>
    </format>
    <format dxfId="104">
      <pivotArea dataOnly="0" labelOnly="1" grandCol="1" outline="0" fieldPosition="0"/>
    </format>
    <format dxfId="103">
      <pivotArea dataOnly="0" labelOnly="1" fieldPosition="0">
        <references count="1">
          <reference field="1" count="0"/>
        </references>
      </pivotArea>
    </format>
    <format dxfId="102">
      <pivotArea dataOnly="0" labelOnly="1" grandCol="1" outline="0" fieldPosition="0"/>
    </format>
    <format dxfId="101">
      <pivotArea field="4" type="button" dataOnly="0" labelOnly="1" outline="0" axis="axisRow" fieldPosition="0"/>
    </format>
    <format dxfId="100">
      <pivotArea dataOnly="0" labelOnly="1" fieldPosition="0">
        <references count="1">
          <reference field="1" count="0"/>
        </references>
      </pivotArea>
    </format>
    <format dxfId="99">
      <pivotArea dataOnly="0" labelOnly="1" grandCol="1" outline="0" fieldPosition="0"/>
    </format>
    <format dxfId="98">
      <pivotArea outline="0" collapsedLevelsAreSubtotals="1" fieldPosition="0"/>
    </format>
    <format dxfId="97">
      <pivotArea dataOnly="0" labelOnly="1" grandRow="1" outline="0" fieldPosition="0"/>
    </format>
    <format dxfId="96">
      <pivotArea outline="0" collapsedLevelsAreSubtotals="1" fieldPosition="0"/>
    </format>
    <format dxfId="95">
      <pivotArea dataOnly="0" labelOnly="1" grandRow="1" outline="0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outline="0" collapsedLevelsAreSubtotals="1" fieldPosition="0"/>
    </format>
    <format dxfId="91">
      <pivotArea dataOnly="0" labelOnly="1" fieldPosition="0">
        <references count="1">
          <reference field="4" count="0"/>
        </references>
      </pivotArea>
    </format>
    <format dxfId="90">
      <pivotArea dataOnly="0" labelOnly="1" grandRow="1" outline="0" fieldPosition="0"/>
    </format>
    <format dxfId="89">
      <pivotArea dataOnly="0" labelOnly="1" fieldPosition="0">
        <references count="2">
          <reference field="3" count="8">
            <x v="0"/>
            <x v="1"/>
            <x v="2"/>
            <x v="3"/>
            <x v="4"/>
            <x v="5"/>
            <x v="6"/>
            <x v="7"/>
          </reference>
          <reference field="4" count="0" selected="0"/>
        </references>
      </pivotArea>
    </format>
    <format dxfId="88">
      <pivotArea dataOnly="0" labelOnly="1" grandRow="1" outline="0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dataOnly="0" labelOnly="1" fieldPosition="0">
        <references count="1">
          <reference field="4" count="1">
            <x v="0"/>
          </reference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82">
      <pivotArea dataOnly="0" labelOnly="1" fieldPosition="0">
        <references count="1">
          <reference field="1" count="0"/>
        </references>
      </pivotArea>
    </format>
    <format dxfId="81">
      <pivotArea dataOnly="0" labelOnly="1" grandCol="1" outline="0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dataOnly="0" labelOnly="1" fieldPosition="0">
        <references count="1">
          <reference field="4" count="1">
            <x v="0"/>
          </reference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75">
      <pivotArea dataOnly="0" labelOnly="1" fieldPosition="0">
        <references count="1">
          <reference field="1" count="0"/>
        </references>
      </pivotArea>
    </format>
    <format dxfId="74">
      <pivotArea dataOnly="0" labelOnly="1" grandCol="1" outline="0" fieldPosition="0"/>
    </format>
    <format dxfId="73">
      <pivotArea dataOnly="0" fieldPosition="0">
        <references count="1">
          <reference field="3" count="9"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2">
      <pivotArea collapsedLevelsAreSubtotals="1" fieldPosition="0">
        <references count="3">
          <reference field="1" count="1" selected="0">
            <x v="0"/>
          </reference>
          <reference field="3" count="1">
            <x v="4"/>
          </reference>
          <reference field="4" count="1" selected="0">
            <x v="0"/>
          </reference>
        </references>
      </pivotArea>
    </format>
    <format dxfId="71">
      <pivotArea collapsedLevelsAreSubtotals="1" fieldPosition="0">
        <references count="3">
          <reference field="1" count="1" selected="0">
            <x v="0"/>
          </reference>
          <reference field="3" count="1">
            <x v="5"/>
          </reference>
          <reference field="4" count="1" selected="0">
            <x v="0"/>
          </reference>
        </references>
      </pivotArea>
    </format>
    <format dxfId="70">
      <pivotArea dataOnly="0" labelOnly="1" fieldPosition="0">
        <references count="2">
          <reference field="3" count="8">
            <x v="4"/>
            <x v="5"/>
            <x v="6"/>
            <x v="7"/>
            <x v="8"/>
            <x v="9"/>
            <x v="10"/>
            <x v="11"/>
          </reference>
          <reference field="4" count="1" selected="0">
            <x v="0"/>
          </reference>
        </references>
      </pivotArea>
    </format>
    <format dxfId="69">
      <pivotArea collapsedLevelsAreSubtotals="1" fieldPosition="0">
        <references count="4">
          <reference field="0" count="2">
            <x v="32"/>
            <x v="33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68">
      <pivotArea collapsedLevelsAreSubtotals="1" fieldPosition="0">
        <references count="3">
          <reference field="1" count="1" selected="0">
            <x v="0"/>
          </reference>
          <reference field="3" count="1">
            <x v="6"/>
          </reference>
          <reference field="4" count="1" selected="0">
            <x v="0"/>
          </reference>
        </references>
      </pivotArea>
    </format>
    <format dxfId="67">
      <pivotArea collapsedLevelsAreSubtotals="1" fieldPosition="0">
        <references count="3">
          <reference field="1" count="1" selected="0">
            <x v="0"/>
          </reference>
          <reference field="3" count="1">
            <x v="7"/>
          </reference>
          <reference field="4" count="1" selected="0">
            <x v="0"/>
          </reference>
        </references>
      </pivotArea>
    </format>
    <format dxfId="66">
      <pivotArea collapsedLevelsAreSubtotals="1" fieldPosition="0">
        <references count="3">
          <reference field="1" count="1" selected="0">
            <x v="0"/>
          </reference>
          <reference field="3" count="1">
            <x v="8"/>
          </reference>
          <reference field="4" count="1" selected="0">
            <x v="0"/>
          </reference>
        </references>
      </pivotArea>
    </format>
    <format dxfId="65">
      <pivotArea collapsedLevelsAreSubtotals="1" fieldPosition="0">
        <references count="3">
          <reference field="1" count="1" selected="0">
            <x v="0"/>
          </reference>
          <reference field="3" count="1">
            <x v="9"/>
          </reference>
          <reference field="4" count="1" selected="0">
            <x v="0"/>
          </reference>
        </references>
      </pivotArea>
    </format>
    <format dxfId="64">
      <pivotArea collapsedLevelsAreSubtotals="1" fieldPosition="0">
        <references count="3">
          <reference field="1" count="1" selected="0">
            <x v="0"/>
          </reference>
          <reference field="3" count="1">
            <x v="10"/>
          </reference>
          <reference field="4" count="1" selected="0">
            <x v="0"/>
          </reference>
        </references>
      </pivotArea>
    </format>
    <format dxfId="63">
      <pivotArea collapsedLevelsAreSubtotals="1" fieldPosition="0">
        <references count="3">
          <reference field="1" count="1" selected="0">
            <x v="0"/>
          </reference>
          <reference field="3" count="1">
            <x v="11"/>
          </reference>
          <reference field="4" count="1" selected="0">
            <x v="0"/>
          </reference>
        </references>
      </pivotArea>
    </format>
    <format dxfId="62">
      <pivotArea field="1" grandRow="1" outline="0" collapsedLevelsAreSubtotals="1" axis="axisCol" fieldPosition="0">
        <references count="1">
          <reference field="1" count="1" selected="0">
            <x v="0"/>
          </reference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3" count="6">
            <x v="6"/>
            <x v="7"/>
            <x v="8"/>
            <x v="9"/>
            <x v="10"/>
            <x v="11"/>
          </reference>
          <reference field="4" count="1" selected="0">
            <x v="0"/>
          </reference>
        </references>
      </pivotArea>
    </format>
    <format dxfId="59">
      <pivotArea dataOnly="0" labelOnly="1" fieldPosition="0">
        <references count="3">
          <reference field="0" count="2">
            <x v="32"/>
            <x v="33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</formats>
  <pivotTableStyleInfo name="Keystone Websit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showMissing="0" updatedVersion="5" minRefreshableVersion="3" useAutoFormatting="1" itemPrintTitles="1" createdVersion="5" indent="0" outline="1" outlineData="1" multipleFieldFilters="0" chartFormat="11">
  <location ref="A3:B85" firstHeaderRow="1" firstDataRow="1" firstDataCol="1" rowPageCount="1" colPageCount="1"/>
  <pivotFields count="6">
    <pivotField axis="axisRow" numFmtId="14" showAll="0" sortType="ascending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x="77"/>
        <item x="79"/>
        <item x="80"/>
        <item h="1" m="1" x="82"/>
        <item h="1" x="81"/>
        <item t="default"/>
      </items>
    </pivotField>
    <pivotField axis="axisPage" multipleItemSelectionAllowed="1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Items count="1">
    <i/>
  </colItems>
  <pageFields count="1">
    <pageField fld="1" hier="-1"/>
  </pageFields>
  <dataFields count="1">
    <dataField name="Sum of PnL" fld="5" showDataAs="runTotal" baseField="0" baseItem="0" numFmtId="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24" totalsRowShown="0" headerRowDxfId="125" dataDxfId="124">
  <tableColumns count="6">
    <tableColumn id="1" name="Metric" dataDxfId="123"/>
    <tableColumn id="2" name="All Strategies" dataDxfId="122"/>
    <tableColumn id="3" name="Mom YM" dataDxfId="121"/>
    <tableColumn id="4" name="Prophet" dataDxfId="120"/>
    <tableColumn id="5" name="Blended" dataDxfId="119"/>
    <tableColumn id="6" name="Mom YM &amp; Blended" dataDxfId="11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Keystone Websit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F000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"/>
  <sheetViews>
    <sheetView workbookViewId="0">
      <selection activeCell="B2" sqref="B2"/>
    </sheetView>
  </sheetViews>
  <sheetFormatPr defaultRowHeight="14.25" customHeight="1" x14ac:dyDescent="0.25"/>
  <cols>
    <col min="1" max="1" width="32.140625" customWidth="1"/>
  </cols>
  <sheetData>
    <row r="1" spans="1:2" ht="15" x14ac:dyDescent="0.25">
      <c r="A1" t="s">
        <v>49</v>
      </c>
      <c r="B1">
        <v>20</v>
      </c>
    </row>
    <row r="2" spans="1:2" ht="14.25" customHeight="1" x14ac:dyDescent="0.25">
      <c r="A2" t="s">
        <v>51</v>
      </c>
      <c r="B2">
        <v>10000</v>
      </c>
    </row>
    <row r="4" spans="1:2" ht="14.25" customHeight="1" x14ac:dyDescent="0.25">
      <c r="A4" s="41" t="s">
        <v>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5"/>
  <sheetViews>
    <sheetView tabSelected="1" workbookViewId="0">
      <selection activeCell="B18" sqref="B18"/>
    </sheetView>
  </sheetViews>
  <sheetFormatPr defaultRowHeight="18.75" x14ac:dyDescent="0.3"/>
  <cols>
    <col min="1" max="1" width="27" style="11" bestFit="1" customWidth="1"/>
    <col min="2" max="2" width="15.42578125" style="11" bestFit="1" customWidth="1"/>
    <col min="3" max="3" width="15.140625" style="11" bestFit="1" customWidth="1"/>
    <col min="4" max="4" width="14.140625" style="11" bestFit="1" customWidth="1"/>
    <col min="5" max="5" width="14.5703125" style="11" bestFit="1" customWidth="1"/>
    <col min="6" max="6" width="17" style="11" bestFit="1" customWidth="1"/>
    <col min="7" max="7" width="9.140625" style="11"/>
    <col min="8" max="8" width="10.5703125" style="11" bestFit="1" customWidth="1"/>
    <col min="9" max="10" width="9.140625" style="11"/>
    <col min="11" max="11" width="12" style="11" customWidth="1"/>
    <col min="12" max="12" width="9.140625" style="11"/>
    <col min="13" max="13" width="12.28515625" style="11" customWidth="1"/>
    <col min="14" max="16384" width="9.140625" style="11"/>
  </cols>
  <sheetData>
    <row r="1" spans="1:10" s="10" customFormat="1" ht="36.75" x14ac:dyDescent="0.3">
      <c r="A1" s="40" t="s">
        <v>35</v>
      </c>
      <c r="B1" s="40" t="s">
        <v>31</v>
      </c>
      <c r="C1" s="40" t="s">
        <v>8</v>
      </c>
      <c r="D1" s="40" t="s">
        <v>24</v>
      </c>
      <c r="E1" s="40" t="s">
        <v>6</v>
      </c>
      <c r="F1" s="40" t="s">
        <v>40</v>
      </c>
      <c r="G1" s="19"/>
    </row>
    <row r="2" spans="1:10" s="10" customFormat="1" x14ac:dyDescent="0.3">
      <c r="A2" s="24" t="s">
        <v>36</v>
      </c>
      <c r="B2" s="25">
        <f>SUM(B3:B4)</f>
        <v>11470.5</v>
      </c>
      <c r="C2" s="25">
        <f>SUM(C3:C4)</f>
        <v>3325</v>
      </c>
      <c r="D2" s="25">
        <f>SUM(D3:D4)</f>
        <v>2842.5</v>
      </c>
      <c r="E2" s="25">
        <f>SUM(E3:E4)</f>
        <v>5303</v>
      </c>
      <c r="F2" s="25">
        <f>SUM(F3:F4)</f>
        <v>8628</v>
      </c>
      <c r="G2" s="19"/>
    </row>
    <row r="3" spans="1:10" x14ac:dyDescent="0.3">
      <c r="A3" s="26" t="s">
        <v>18</v>
      </c>
      <c r="B3" s="25">
        <f>SUMIF('Trade List'!F2:F507, "&gt;=0")</f>
        <v>33203</v>
      </c>
      <c r="C3" s="25">
        <f>SUMIFS('Trade List'!$F$2:$F$507,'Trade List'!$F$2:$F$507,"&gt;=0",'Trade List'!$B$2:$B$507,"Mom YM")</f>
        <v>8510</v>
      </c>
      <c r="D3" s="25">
        <f>SUMIFS('Trade List'!$F$2:$F$507,'Trade List'!$F$2:$F$507,"&gt;=0",'Trade List'!$B$2:$B$507,"Prophet")</f>
        <v>7827.5</v>
      </c>
      <c r="E3" s="25">
        <f>SUMIFS('Trade List'!$F$2:$F$507,'Trade List'!$F$2:$F$507,"&gt;=0",'Trade List'!$B$2:$B$507,"Blended")</f>
        <v>16865.5</v>
      </c>
      <c r="F3" s="27">
        <f>E3+C3</f>
        <v>25375.5</v>
      </c>
      <c r="G3" s="18"/>
    </row>
    <row r="4" spans="1:10" x14ac:dyDescent="0.3">
      <c r="A4" s="26" t="s">
        <v>19</v>
      </c>
      <c r="B4" s="25">
        <f>SUMIF('Trade List'!F2:F507, "&lt;0")</f>
        <v>-21732.5</v>
      </c>
      <c r="C4" s="25">
        <f>SUMIFS('Trade List'!$F$2:$F$507,'Trade List'!$F$2:$F$507,"&lt;0",'Trade List'!$B$2:$B$507,"Mom YM")</f>
        <v>-5185</v>
      </c>
      <c r="D4" s="25">
        <f>SUMIFS('Trade List'!$F$2:$F$507,'Trade List'!$F$2:$F$507,"&lt;0",'Trade List'!$B$2:$B$507,"Prophet")</f>
        <v>-4985</v>
      </c>
      <c r="E4" s="25">
        <f>SUMIFS('Trade List'!$F$2:$F$507,'Trade List'!$F$2:$F$507,"&lt;0",'Trade List'!$B$2:$B$507,"Blended")</f>
        <v>-11562.5</v>
      </c>
      <c r="F4" s="27">
        <f>E4+C4</f>
        <v>-16747.5</v>
      </c>
      <c r="G4" s="18"/>
    </row>
    <row r="5" spans="1:10" x14ac:dyDescent="0.3">
      <c r="A5" s="26" t="s">
        <v>21</v>
      </c>
      <c r="B5" s="25">
        <f t="shared" ref="B5:F6" si="0">B3/B8</f>
        <v>215.60389610389609</v>
      </c>
      <c r="C5" s="25">
        <f t="shared" si="0"/>
        <v>189.11111111111111</v>
      </c>
      <c r="D5" s="25">
        <f t="shared" si="0"/>
        <v>205.98684210526315</v>
      </c>
      <c r="E5" s="25">
        <f t="shared" si="0"/>
        <v>237.54225352112675</v>
      </c>
      <c r="F5" s="25">
        <f t="shared" si="0"/>
        <v>218.75431034482759</v>
      </c>
      <c r="G5" s="18"/>
    </row>
    <row r="6" spans="1:10" x14ac:dyDescent="0.3">
      <c r="A6" s="26" t="s">
        <v>22</v>
      </c>
      <c r="B6" s="25">
        <f t="shared" si="0"/>
        <v>-210.99514563106797</v>
      </c>
      <c r="C6" s="25">
        <f t="shared" si="0"/>
        <v>-172.83333333333334</v>
      </c>
      <c r="D6" s="25">
        <f t="shared" si="0"/>
        <v>-216.7391304347826</v>
      </c>
      <c r="E6" s="25">
        <f t="shared" si="0"/>
        <v>-231.25</v>
      </c>
      <c r="F6" s="25">
        <f t="shared" si="0"/>
        <v>-209.34375</v>
      </c>
      <c r="G6" s="18"/>
    </row>
    <row r="7" spans="1:10" s="12" customFormat="1" x14ac:dyDescent="0.3">
      <c r="A7" s="28" t="s">
        <v>32</v>
      </c>
      <c r="B7" s="29">
        <f>SUM(B8:B9)</f>
        <v>257</v>
      </c>
      <c r="C7" s="29">
        <f>SUM(C8:C9)</f>
        <v>75</v>
      </c>
      <c r="D7" s="29">
        <f>SUM(D8:D9)</f>
        <v>61</v>
      </c>
      <c r="E7" s="29">
        <f>SUM(E8:E9)</f>
        <v>121</v>
      </c>
      <c r="F7" s="29">
        <f>SUM(F8:F9)</f>
        <v>196</v>
      </c>
      <c r="G7" s="20"/>
    </row>
    <row r="8" spans="1:10" s="12" customFormat="1" x14ac:dyDescent="0.3">
      <c r="A8" s="28" t="s">
        <v>29</v>
      </c>
      <c r="B8" s="29">
        <f>COUNTIF('Trade List'!F2:F507, "&gt;=0")</f>
        <v>154</v>
      </c>
      <c r="C8" s="29">
        <f>COUNTIFS('Trade List'!$F$2:$F$507,"&gt;=0",'Trade List'!$B$2:$B$507,"Mom YM")</f>
        <v>45</v>
      </c>
      <c r="D8" s="29">
        <f>COUNTIFS('Trade List'!$F$2:$F$507,"&gt;=0",'Trade List'!$B$2:$B$507,"Prophet")</f>
        <v>38</v>
      </c>
      <c r="E8" s="29">
        <f>COUNTIFS('Trade List'!$F$2:$F$507,"&gt;=0",'Trade List'!$B$2:$B$507,"Blended")</f>
        <v>71</v>
      </c>
      <c r="F8" s="29">
        <f>E8+C8</f>
        <v>116</v>
      </c>
      <c r="G8" s="20"/>
    </row>
    <row r="9" spans="1:10" s="12" customFormat="1" x14ac:dyDescent="0.3">
      <c r="A9" s="28" t="s">
        <v>30</v>
      </c>
      <c r="B9" s="29">
        <f>COUNTIF('Trade List'!F2:F507, "&lt;0")</f>
        <v>103</v>
      </c>
      <c r="C9" s="29">
        <f>COUNTIFS('Trade List'!$F$2:$F$507,"&lt;0",'Trade List'!$B$2:$B$507,"Mom YM")</f>
        <v>30</v>
      </c>
      <c r="D9" s="29">
        <f>COUNTIFS('Trade List'!$F$2:$F$507,"&lt;0",'Trade List'!$B$2:$B$507,"Prophet")</f>
        <v>23</v>
      </c>
      <c r="E9" s="29">
        <f>COUNTIFS('Trade List'!$F$2:$F$507,"&lt;0",'Trade List'!$B$2:$B$507,"Blended")</f>
        <v>50</v>
      </c>
      <c r="F9" s="29">
        <f>E9+C9</f>
        <v>80</v>
      </c>
      <c r="G9" s="20"/>
    </row>
    <row r="10" spans="1:10" x14ac:dyDescent="0.3">
      <c r="A10" s="26"/>
      <c r="B10" s="25"/>
      <c r="C10" s="30"/>
      <c r="D10" s="30"/>
      <c r="E10" s="30"/>
      <c r="F10" s="30"/>
      <c r="I10" s="12"/>
    </row>
    <row r="11" spans="1:10" x14ac:dyDescent="0.3">
      <c r="A11" s="26" t="s">
        <v>25</v>
      </c>
      <c r="B11" s="31">
        <f>ABS(B3/B4)</f>
        <v>1.5278039802139654</v>
      </c>
      <c r="C11" s="31">
        <f>ABS(C3/C4)</f>
        <v>1.6412729026036643</v>
      </c>
      <c r="D11" s="31">
        <f>ABS(D3/D4)</f>
        <v>1.570210631895687</v>
      </c>
      <c r="E11" s="31">
        <f>ABS(E3/E4)</f>
        <v>1.4586378378378377</v>
      </c>
      <c r="F11" s="31">
        <f>ABS(F3/F4)</f>
        <v>1.5151813703537842</v>
      </c>
      <c r="G11" s="18"/>
    </row>
    <row r="12" spans="1:10" x14ac:dyDescent="0.3">
      <c r="A12" s="26" t="s">
        <v>20</v>
      </c>
      <c r="B12" s="31">
        <f>ABS(B5/B6)</f>
        <v>1.0218429218314182</v>
      </c>
      <c r="C12" s="31">
        <f>ABS(C5/C6)</f>
        <v>1.0941819350691095</v>
      </c>
      <c r="D12" s="31">
        <f>ABS(D5/D6)</f>
        <v>0.95039064562107378</v>
      </c>
      <c r="E12" s="31">
        <f>ABS(E5/E6)</f>
        <v>1.0272097449562239</v>
      </c>
      <c r="F12" s="31">
        <f>ABS(F5/F6)</f>
        <v>1.0449526692095064</v>
      </c>
      <c r="G12" s="18"/>
      <c r="I12" s="14"/>
    </row>
    <row r="13" spans="1:10" x14ac:dyDescent="0.3">
      <c r="A13" s="26" t="s">
        <v>26</v>
      </c>
      <c r="B13" s="32">
        <f>B8/B7</f>
        <v>0.59922178988326846</v>
      </c>
      <c r="C13" s="32">
        <f>C8/C7</f>
        <v>0.6</v>
      </c>
      <c r="D13" s="32">
        <f>D8/D7</f>
        <v>0.62295081967213117</v>
      </c>
      <c r="E13" s="32">
        <f>E8/E7</f>
        <v>0.58677685950413228</v>
      </c>
      <c r="F13" s="32">
        <f>F8/F7</f>
        <v>0.59183673469387754</v>
      </c>
      <c r="G13" s="18"/>
    </row>
    <row r="14" spans="1:10" x14ac:dyDescent="0.3">
      <c r="A14" s="26" t="s">
        <v>23</v>
      </c>
      <c r="B14" s="31">
        <f>B13*B12*B11</f>
        <v>0.9354904871659</v>
      </c>
      <c r="C14" s="31">
        <f>C13*C12*C11</f>
        <v>1.0775106963284229</v>
      </c>
      <c r="D14" s="31">
        <f>D13*D12*D11</f>
        <v>0.92963791567081677</v>
      </c>
      <c r="E14" s="31">
        <f>E13*E12*E11</f>
        <v>0.87918361238522413</v>
      </c>
      <c r="F14" s="31">
        <f>F13*F12*F11</f>
        <v>0.93705085104782504</v>
      </c>
      <c r="G14" s="18"/>
      <c r="J14" s="18"/>
    </row>
    <row r="15" spans="1:10" s="13" customFormat="1" x14ac:dyDescent="0.3">
      <c r="A15" s="33" t="s">
        <v>33</v>
      </c>
      <c r="B15" s="34">
        <f>MIN('Trade List'!$A$2:$A$507)</f>
        <v>42009</v>
      </c>
      <c r="C15" s="34">
        <f>MIN('Trade List'!$A$2:$A$507)</f>
        <v>42009</v>
      </c>
      <c r="D15" s="34">
        <f>MIN('Trade List'!$A$2:$A$507)</f>
        <v>42009</v>
      </c>
      <c r="E15" s="34">
        <f>MIN('Trade List'!$A$2:$A$507)</f>
        <v>42009</v>
      </c>
      <c r="F15" s="34">
        <f>MIN('Trade List'!$A$2:$A$507)</f>
        <v>42009</v>
      </c>
      <c r="G15" s="21"/>
    </row>
    <row r="16" spans="1:10" s="13" customFormat="1" x14ac:dyDescent="0.3">
      <c r="A16" s="33" t="s">
        <v>37</v>
      </c>
      <c r="B16" s="34">
        <f>MAX('Trade List'!$A$2:$A$507)</f>
        <v>42367</v>
      </c>
      <c r="C16" s="34">
        <f>MAX('Trade List'!$A$2:$A$507)</f>
        <v>42367</v>
      </c>
      <c r="D16" s="34">
        <f>MAX('Trade List'!$A$2:$A$507)</f>
        <v>42367</v>
      </c>
      <c r="E16" s="34">
        <f>MAX('Trade List'!$A$2:$A$507)</f>
        <v>42367</v>
      </c>
      <c r="F16" s="34">
        <f>MAX('Trade List'!$A$2:$A$507)</f>
        <v>42367</v>
      </c>
      <c r="G16" s="21"/>
    </row>
    <row r="17" spans="1:7" s="14" customFormat="1" x14ac:dyDescent="0.3">
      <c r="A17" s="35" t="s">
        <v>34</v>
      </c>
      <c r="B17" s="31">
        <v>12</v>
      </c>
      <c r="C17" s="31">
        <v>12</v>
      </c>
      <c r="D17" s="31">
        <v>12</v>
      </c>
      <c r="E17" s="31">
        <v>12</v>
      </c>
      <c r="F17" s="31">
        <v>12</v>
      </c>
      <c r="G17" s="22"/>
    </row>
    <row r="18" spans="1:7" s="14" customFormat="1" x14ac:dyDescent="0.3">
      <c r="A18" s="35" t="s">
        <v>38</v>
      </c>
      <c r="B18" s="31">
        <f>B7/B17</f>
        <v>21.416666666666668</v>
      </c>
      <c r="C18" s="31">
        <f>C7/C17</f>
        <v>6.25</v>
      </c>
      <c r="D18" s="31">
        <f>D7/D17</f>
        <v>5.083333333333333</v>
      </c>
      <c r="E18" s="31">
        <f>E7/E17</f>
        <v>10.083333333333334</v>
      </c>
      <c r="F18" s="31">
        <f>F7/F17</f>
        <v>16.333333333333332</v>
      </c>
      <c r="G18" s="22"/>
    </row>
    <row r="19" spans="1:7" s="14" customFormat="1" x14ac:dyDescent="0.3">
      <c r="A19" s="35" t="s">
        <v>42</v>
      </c>
      <c r="B19" s="31">
        <f>Table1[[#This Row],[Mom YM]]+Table1[[#This Row],[Prophet]]+Table1[[#This Row],[Blended]]</f>
        <v>175</v>
      </c>
      <c r="C19" s="31">
        <v>50</v>
      </c>
      <c r="D19" s="31">
        <v>50</v>
      </c>
      <c r="E19" s="31">
        <v>75</v>
      </c>
      <c r="F19" s="31">
        <f>Table1[[#This Row],[Blended]]+Table1[[#This Row],[Mom YM]]</f>
        <v>125</v>
      </c>
      <c r="G19" s="22"/>
    </row>
    <row r="20" spans="1:7" s="14" customFormat="1" x14ac:dyDescent="0.3">
      <c r="A20" s="36" t="s">
        <v>45</v>
      </c>
      <c r="B20" s="37">
        <f t="shared" ref="B20:E20" si="1">B2-(B19*B17)</f>
        <v>9370.5</v>
      </c>
      <c r="C20" s="37">
        <f t="shared" si="1"/>
        <v>2725</v>
      </c>
      <c r="D20" s="37">
        <f t="shared" si="1"/>
        <v>2242.5</v>
      </c>
      <c r="E20" s="37">
        <f t="shared" si="1"/>
        <v>4403</v>
      </c>
      <c r="F20" s="37">
        <f>F2-(F19*F17)</f>
        <v>7128</v>
      </c>
      <c r="G20" s="22"/>
    </row>
    <row r="21" spans="1:7" x14ac:dyDescent="0.3">
      <c r="A21" s="26" t="s">
        <v>28</v>
      </c>
      <c r="B21" s="32">
        <f>(B2-(B17*B19))/B24</f>
        <v>0.31235000000000002</v>
      </c>
      <c r="C21" s="32">
        <f>(C2-(C17*C19))/C24</f>
        <v>0.27250000000000002</v>
      </c>
      <c r="D21" s="32">
        <f>(D2-(D17*D19))/D24</f>
        <v>0.22425</v>
      </c>
      <c r="E21" s="32">
        <f>(E2-(E17*E19))/E24</f>
        <v>0.44030000000000002</v>
      </c>
      <c r="F21" s="32">
        <f>(F2-(F17*F19))/F24</f>
        <v>0.35639999999999999</v>
      </c>
      <c r="G21" s="18"/>
    </row>
    <row r="22" spans="1:7" x14ac:dyDescent="0.3">
      <c r="A22" s="26" t="s">
        <v>43</v>
      </c>
      <c r="B22" s="32">
        <f>B21/B17*12</f>
        <v>0.31235000000000002</v>
      </c>
      <c r="C22" s="32">
        <f t="shared" ref="C22:F22" si="2">C21/C17*12</f>
        <v>0.27250000000000002</v>
      </c>
      <c r="D22" s="32">
        <f t="shared" si="2"/>
        <v>0.22425</v>
      </c>
      <c r="E22" s="32">
        <f t="shared" si="2"/>
        <v>0.44030000000000002</v>
      </c>
      <c r="F22" s="32">
        <f t="shared" si="2"/>
        <v>0.35639999999999999</v>
      </c>
      <c r="G22" s="18"/>
    </row>
    <row r="23" spans="1:7" x14ac:dyDescent="0.3">
      <c r="A23" s="26"/>
      <c r="B23" s="30"/>
      <c r="C23" s="30"/>
      <c r="D23" s="30"/>
      <c r="E23" s="30"/>
      <c r="F23" s="30"/>
      <c r="G23" s="18"/>
    </row>
    <row r="24" spans="1:7" s="15" customFormat="1" x14ac:dyDescent="0.3">
      <c r="A24" s="38" t="s">
        <v>27</v>
      </c>
      <c r="B24" s="39">
        <f>'Capital Input'!B2*3</f>
        <v>30000</v>
      </c>
      <c r="C24" s="39">
        <f>'Capital Input'!B2</f>
        <v>10000</v>
      </c>
      <c r="D24" s="39">
        <f>'Capital Input'!B2</f>
        <v>10000</v>
      </c>
      <c r="E24" s="39">
        <f>'Capital Input'!B2</f>
        <v>10000</v>
      </c>
      <c r="F24" s="39">
        <f>'Capital Input'!B2*2</f>
        <v>20000</v>
      </c>
      <c r="G24" s="23"/>
    </row>
    <row r="25" spans="1:7" x14ac:dyDescent="0.3">
      <c r="A25" s="18"/>
      <c r="B25" s="18"/>
      <c r="C25" s="18"/>
      <c r="D25" s="18"/>
      <c r="E25" s="18"/>
      <c r="F25" s="18"/>
      <c r="G25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88"/>
  <sheetViews>
    <sheetView zoomScale="130" zoomScaleNormal="130" workbookViewId="0">
      <selection activeCell="F2" sqref="F2:J10"/>
    </sheetView>
  </sheetViews>
  <sheetFormatPr defaultRowHeight="18" x14ac:dyDescent="0.25"/>
  <cols>
    <col min="1" max="1" width="15.5703125" style="9" customWidth="1"/>
    <col min="2" max="2" width="13.85546875" style="9" customWidth="1"/>
    <col min="3" max="4" width="12.140625" style="9" customWidth="1"/>
    <col min="5" max="5" width="13.85546875" style="8" customWidth="1"/>
    <col min="6" max="6" width="13.85546875" style="9" customWidth="1"/>
    <col min="7" max="7" width="11.42578125" style="9" bestFit="1" customWidth="1"/>
    <col min="8" max="16384" width="9.140625" style="9"/>
  </cols>
  <sheetData>
    <row r="1" spans="1:7" s="17" customFormat="1" ht="36" customHeight="1" x14ac:dyDescent="0.25">
      <c r="A1" s="43" t="s">
        <v>11</v>
      </c>
      <c r="B1" s="43" t="s">
        <v>14</v>
      </c>
      <c r="C1" s="43"/>
      <c r="D1" s="43"/>
      <c r="E1" s="43"/>
      <c r="F1"/>
    </row>
    <row r="2" spans="1:7" ht="42" customHeight="1" x14ac:dyDescent="0.25">
      <c r="A2" s="43" t="s">
        <v>0</v>
      </c>
      <c r="B2" s="43" t="s">
        <v>6</v>
      </c>
      <c r="C2" s="43" t="s">
        <v>8</v>
      </c>
      <c r="D2" s="43" t="s">
        <v>24</v>
      </c>
      <c r="E2" s="43" t="s">
        <v>13</v>
      </c>
      <c r="F2"/>
    </row>
    <row r="3" spans="1:7" x14ac:dyDescent="0.25">
      <c r="A3" s="45">
        <v>2015</v>
      </c>
      <c r="B3" s="46"/>
      <c r="C3" s="46"/>
      <c r="D3" s="46"/>
      <c r="E3" s="46"/>
      <c r="F3"/>
    </row>
    <row r="4" spans="1:7" x14ac:dyDescent="0.25">
      <c r="A4" s="47" t="s">
        <v>15</v>
      </c>
      <c r="B4" s="46">
        <v>260</v>
      </c>
      <c r="C4" s="46">
        <v>350</v>
      </c>
      <c r="D4" s="46">
        <v>180</v>
      </c>
      <c r="E4" s="46">
        <v>790</v>
      </c>
      <c r="F4"/>
    </row>
    <row r="5" spans="1:7" x14ac:dyDescent="0.25">
      <c r="A5" s="47" t="s">
        <v>16</v>
      </c>
      <c r="B5" s="46">
        <v>195</v>
      </c>
      <c r="C5" s="46">
        <v>215</v>
      </c>
      <c r="D5" s="46" t="s">
        <v>53</v>
      </c>
      <c r="E5" s="46">
        <v>410</v>
      </c>
      <c r="F5"/>
      <c r="G5" s="42"/>
    </row>
    <row r="6" spans="1:7" x14ac:dyDescent="0.25">
      <c r="A6" s="47" t="s">
        <v>17</v>
      </c>
      <c r="B6" s="46">
        <v>1117.5</v>
      </c>
      <c r="C6" s="46">
        <v>310</v>
      </c>
      <c r="D6" s="46">
        <v>1030</v>
      </c>
      <c r="E6" s="46">
        <v>2457.5</v>
      </c>
      <c r="F6"/>
    </row>
    <row r="7" spans="1:7" x14ac:dyDescent="0.25">
      <c r="A7" s="47" t="s">
        <v>7</v>
      </c>
      <c r="B7" s="46">
        <v>-907</v>
      </c>
      <c r="C7" s="46">
        <v>270</v>
      </c>
      <c r="D7" s="46">
        <v>100</v>
      </c>
      <c r="E7" s="46">
        <v>-537</v>
      </c>
      <c r="F7"/>
    </row>
    <row r="8" spans="1:7" x14ac:dyDescent="0.25">
      <c r="A8" s="47" t="s">
        <v>9</v>
      </c>
      <c r="B8" s="46">
        <v>1475</v>
      </c>
      <c r="C8" s="46">
        <v>145</v>
      </c>
      <c r="D8" s="46">
        <v>495</v>
      </c>
      <c r="E8" s="46">
        <v>2115</v>
      </c>
      <c r="F8"/>
    </row>
    <row r="9" spans="1:7" x14ac:dyDescent="0.25">
      <c r="A9" s="47" t="s">
        <v>10</v>
      </c>
      <c r="B9" s="46">
        <v>565</v>
      </c>
      <c r="C9" s="46">
        <v>500</v>
      </c>
      <c r="D9" s="46">
        <v>287.5</v>
      </c>
      <c r="E9" s="46">
        <v>1352.5</v>
      </c>
      <c r="F9"/>
    </row>
    <row r="10" spans="1:7" x14ac:dyDescent="0.25">
      <c r="A10" s="47" t="s">
        <v>39</v>
      </c>
      <c r="B10" s="46">
        <v>732.5</v>
      </c>
      <c r="C10" s="46">
        <v>140</v>
      </c>
      <c r="D10" s="46">
        <v>252.5</v>
      </c>
      <c r="E10" s="46">
        <v>1125</v>
      </c>
      <c r="F10"/>
    </row>
    <row r="11" spans="1:7" x14ac:dyDescent="0.25">
      <c r="A11" s="47" t="s">
        <v>41</v>
      </c>
      <c r="B11" s="46">
        <v>682.5</v>
      </c>
      <c r="C11" s="46">
        <v>810</v>
      </c>
      <c r="D11" s="46">
        <v>-237.5</v>
      </c>
      <c r="E11" s="46">
        <v>1255</v>
      </c>
      <c r="F11"/>
    </row>
    <row r="12" spans="1:7" x14ac:dyDescent="0.25">
      <c r="A12" s="47" t="s">
        <v>44</v>
      </c>
      <c r="B12" s="46">
        <v>467.5</v>
      </c>
      <c r="C12" s="46">
        <v>885</v>
      </c>
      <c r="D12" s="46">
        <v>290</v>
      </c>
      <c r="E12" s="46">
        <v>1642.5</v>
      </c>
      <c r="F12"/>
    </row>
    <row r="13" spans="1:7" x14ac:dyDescent="0.25">
      <c r="A13" s="47" t="s">
        <v>46</v>
      </c>
      <c r="B13" s="46">
        <v>290</v>
      </c>
      <c r="C13" s="46">
        <v>-430</v>
      </c>
      <c r="D13" s="46">
        <v>422.5</v>
      </c>
      <c r="E13" s="46">
        <v>282.5</v>
      </c>
      <c r="F13"/>
    </row>
    <row r="14" spans="1:7" x14ac:dyDescent="0.25">
      <c r="A14" s="47" t="s">
        <v>47</v>
      </c>
      <c r="B14" s="46">
        <v>250</v>
      </c>
      <c r="C14" s="46">
        <v>115</v>
      </c>
      <c r="D14" s="46">
        <v>-527.5</v>
      </c>
      <c r="E14" s="46">
        <v>-162.5</v>
      </c>
      <c r="F14"/>
    </row>
    <row r="15" spans="1:7" x14ac:dyDescent="0.25">
      <c r="A15" s="45" t="s">
        <v>50</v>
      </c>
      <c r="B15" s="46">
        <v>175</v>
      </c>
      <c r="C15" s="46">
        <v>15</v>
      </c>
      <c r="D15" s="46">
        <v>550</v>
      </c>
      <c r="E15" s="46">
        <v>740</v>
      </c>
      <c r="F15"/>
    </row>
    <row r="16" spans="1:7" x14ac:dyDescent="0.25">
      <c r="A16" s="44" t="s">
        <v>13</v>
      </c>
      <c r="B16" s="46">
        <v>5303</v>
      </c>
      <c r="C16" s="46">
        <v>3325</v>
      </c>
      <c r="D16" s="46">
        <v>2842.5</v>
      </c>
      <c r="E16" s="46">
        <v>11470.5</v>
      </c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</row>
    <row r="22" spans="1:6" x14ac:dyDescent="0.25">
      <c r="A22"/>
      <c r="B22"/>
      <c r="C22"/>
      <c r="D22"/>
      <c r="E22"/>
    </row>
    <row r="23" spans="1:6" x14ac:dyDescent="0.25">
      <c r="A23"/>
      <c r="B23"/>
      <c r="C23"/>
      <c r="D23"/>
      <c r="E23"/>
    </row>
    <row r="24" spans="1:6" x14ac:dyDescent="0.25">
      <c r="A24"/>
      <c r="B24"/>
      <c r="C24"/>
      <c r="D24"/>
      <c r="E24"/>
    </row>
    <row r="25" spans="1:6" x14ac:dyDescent="0.25">
      <c r="A25"/>
      <c r="B25"/>
      <c r="C25"/>
      <c r="D25"/>
      <c r="E25"/>
    </row>
    <row r="26" spans="1:6" x14ac:dyDescent="0.25">
      <c r="A26"/>
      <c r="B26"/>
      <c r="C26"/>
      <c r="D26"/>
      <c r="E26"/>
    </row>
    <row r="27" spans="1:6" x14ac:dyDescent="0.25">
      <c r="A27"/>
      <c r="B27"/>
      <c r="C27"/>
      <c r="D27"/>
      <c r="E27"/>
    </row>
    <row r="28" spans="1:6" x14ac:dyDescent="0.25">
      <c r="A28"/>
      <c r="B28"/>
      <c r="C28"/>
      <c r="D28"/>
      <c r="E28"/>
    </row>
    <row r="29" spans="1:6" x14ac:dyDescent="0.25">
      <c r="A29"/>
      <c r="B29"/>
      <c r="C29"/>
      <c r="D29"/>
      <c r="E29"/>
    </row>
    <row r="30" spans="1:6" x14ac:dyDescent="0.25">
      <c r="A30"/>
      <c r="B30"/>
      <c r="C30"/>
      <c r="D30"/>
      <c r="E30"/>
    </row>
    <row r="31" spans="1:6" x14ac:dyDescent="0.25">
      <c r="A31"/>
      <c r="B31"/>
      <c r="C31"/>
      <c r="D31"/>
      <c r="E31"/>
    </row>
    <row r="32" spans="1:6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85"/>
  <sheetViews>
    <sheetView workbookViewId="0">
      <selection activeCell="Q5" sqref="Q5"/>
    </sheetView>
  </sheetViews>
  <sheetFormatPr defaultRowHeight="15" x14ac:dyDescent="0.25"/>
  <cols>
    <col min="1" max="1" width="13.140625" bestFit="1" customWidth="1"/>
    <col min="2" max="2" width="17.85546875" bestFit="1" customWidth="1"/>
  </cols>
  <sheetData>
    <row r="1" spans="1:2" x14ac:dyDescent="0.25">
      <c r="A1" s="1" t="s">
        <v>1</v>
      </c>
      <c r="B1" t="s">
        <v>48</v>
      </c>
    </row>
    <row r="3" spans="1:2" x14ac:dyDescent="0.25">
      <c r="A3" s="1" t="s">
        <v>12</v>
      </c>
      <c r="B3" t="s">
        <v>11</v>
      </c>
    </row>
    <row r="4" spans="1:2" x14ac:dyDescent="0.25">
      <c r="A4" s="2">
        <v>42009</v>
      </c>
      <c r="B4" s="4">
        <v>1242.5</v>
      </c>
    </row>
    <row r="5" spans="1:2" x14ac:dyDescent="0.25">
      <c r="A5" s="2">
        <v>42010</v>
      </c>
      <c r="B5" s="4">
        <v>1572.5</v>
      </c>
    </row>
    <row r="6" spans="1:2" x14ac:dyDescent="0.25">
      <c r="A6" s="2">
        <v>42011</v>
      </c>
      <c r="B6" s="4">
        <v>1630</v>
      </c>
    </row>
    <row r="7" spans="1:2" x14ac:dyDescent="0.25">
      <c r="A7" s="2">
        <v>42012</v>
      </c>
      <c r="B7" s="4">
        <v>2450</v>
      </c>
    </row>
    <row r="8" spans="1:2" x14ac:dyDescent="0.25">
      <c r="A8" s="2">
        <v>42016</v>
      </c>
      <c r="B8" s="4">
        <v>1685</v>
      </c>
    </row>
    <row r="9" spans="1:2" x14ac:dyDescent="0.25">
      <c r="A9" s="2">
        <v>42017</v>
      </c>
      <c r="B9" s="4">
        <v>1070</v>
      </c>
    </row>
    <row r="10" spans="1:2" x14ac:dyDescent="0.25">
      <c r="A10" s="2">
        <v>42018</v>
      </c>
      <c r="B10" s="4">
        <v>877.5</v>
      </c>
    </row>
    <row r="11" spans="1:2" x14ac:dyDescent="0.25">
      <c r="A11" s="2">
        <v>42026</v>
      </c>
      <c r="B11" s="4">
        <v>790</v>
      </c>
    </row>
    <row r="12" spans="1:2" x14ac:dyDescent="0.25">
      <c r="A12" s="2">
        <v>42038</v>
      </c>
      <c r="B12" s="4">
        <v>927.5</v>
      </c>
    </row>
    <row r="13" spans="1:2" x14ac:dyDescent="0.25">
      <c r="A13" s="2">
        <v>42040</v>
      </c>
      <c r="B13" s="4">
        <v>907.5</v>
      </c>
    </row>
    <row r="14" spans="1:2" x14ac:dyDescent="0.25">
      <c r="A14" s="2">
        <v>42047</v>
      </c>
      <c r="B14" s="4">
        <v>1200</v>
      </c>
    </row>
    <row r="15" spans="1:2" x14ac:dyDescent="0.25">
      <c r="A15" s="2">
        <v>42067</v>
      </c>
      <c r="B15" s="4">
        <v>480</v>
      </c>
    </row>
    <row r="16" spans="1:2" x14ac:dyDescent="0.25">
      <c r="A16" s="2">
        <v>42069</v>
      </c>
      <c r="B16" s="4">
        <v>2505</v>
      </c>
    </row>
    <row r="17" spans="1:2" x14ac:dyDescent="0.25">
      <c r="A17" s="2">
        <v>42076</v>
      </c>
      <c r="B17" s="4">
        <v>2275</v>
      </c>
    </row>
    <row r="18" spans="1:2" x14ac:dyDescent="0.25">
      <c r="A18" s="2">
        <v>42081</v>
      </c>
      <c r="B18" s="4">
        <v>2325</v>
      </c>
    </row>
    <row r="19" spans="1:2" x14ac:dyDescent="0.25">
      <c r="A19" s="2">
        <v>42083</v>
      </c>
      <c r="B19" s="4">
        <v>2445</v>
      </c>
    </row>
    <row r="20" spans="1:2" x14ac:dyDescent="0.25">
      <c r="A20" s="2">
        <v>42088</v>
      </c>
      <c r="B20" s="4">
        <v>3365</v>
      </c>
    </row>
    <row r="21" spans="1:2" x14ac:dyDescent="0.25">
      <c r="A21" s="2">
        <v>42093</v>
      </c>
      <c r="B21" s="4">
        <v>3657.5</v>
      </c>
    </row>
    <row r="22" spans="1:2" x14ac:dyDescent="0.25">
      <c r="A22" s="2">
        <v>42096</v>
      </c>
      <c r="B22" s="4">
        <v>3042.5</v>
      </c>
    </row>
    <row r="23" spans="1:2" x14ac:dyDescent="0.25">
      <c r="A23" s="2">
        <v>42109</v>
      </c>
      <c r="B23" s="4">
        <v>2847.5</v>
      </c>
    </row>
    <row r="24" spans="1:2" x14ac:dyDescent="0.25">
      <c r="A24" s="2">
        <v>42111</v>
      </c>
      <c r="B24" s="4">
        <v>4025.5</v>
      </c>
    </row>
    <row r="25" spans="1:2" x14ac:dyDescent="0.25">
      <c r="A25" s="2">
        <v>42117</v>
      </c>
      <c r="B25" s="4">
        <v>3755.5</v>
      </c>
    </row>
    <row r="26" spans="1:2" x14ac:dyDescent="0.25">
      <c r="A26" s="2">
        <v>42123</v>
      </c>
      <c r="B26" s="4">
        <v>3240.5</v>
      </c>
    </row>
    <row r="27" spans="1:2" x14ac:dyDescent="0.25">
      <c r="A27" s="2">
        <v>42124</v>
      </c>
      <c r="B27" s="4">
        <v>3120.5</v>
      </c>
    </row>
    <row r="28" spans="1:2" x14ac:dyDescent="0.25">
      <c r="A28" s="2">
        <v>42129</v>
      </c>
      <c r="B28" s="4">
        <v>3748</v>
      </c>
    </row>
    <row r="29" spans="1:2" x14ac:dyDescent="0.25">
      <c r="A29" s="2">
        <v>42132</v>
      </c>
      <c r="B29" s="4">
        <v>4458</v>
      </c>
    </row>
    <row r="30" spans="1:2" x14ac:dyDescent="0.25">
      <c r="A30" s="2">
        <v>42138</v>
      </c>
      <c r="B30" s="4">
        <v>4740.5</v>
      </c>
    </row>
    <row r="31" spans="1:2" x14ac:dyDescent="0.25">
      <c r="A31" s="2">
        <v>42150</v>
      </c>
      <c r="B31" s="4">
        <v>4800.5</v>
      </c>
    </row>
    <row r="32" spans="1:2" x14ac:dyDescent="0.25">
      <c r="A32" s="2">
        <v>42153</v>
      </c>
      <c r="B32" s="4">
        <v>5235.5</v>
      </c>
    </row>
    <row r="33" spans="1:2" x14ac:dyDescent="0.25">
      <c r="A33" s="2">
        <v>42159</v>
      </c>
      <c r="B33" s="4">
        <v>5070.5</v>
      </c>
    </row>
    <row r="34" spans="1:2" x14ac:dyDescent="0.25">
      <c r="A34" s="2">
        <v>42165</v>
      </c>
      <c r="B34" s="4">
        <v>5365.5</v>
      </c>
    </row>
    <row r="35" spans="1:2" x14ac:dyDescent="0.25">
      <c r="A35" s="2">
        <v>42173</v>
      </c>
      <c r="B35" s="4">
        <v>6070.5</v>
      </c>
    </row>
    <row r="36" spans="1:2" x14ac:dyDescent="0.25">
      <c r="A36" s="2">
        <v>42179</v>
      </c>
      <c r="B36" s="4">
        <v>6258</v>
      </c>
    </row>
    <row r="37" spans="1:2" x14ac:dyDescent="0.25">
      <c r="A37" s="2">
        <v>42184</v>
      </c>
      <c r="B37" s="4">
        <v>6588</v>
      </c>
    </row>
    <row r="38" spans="1:2" x14ac:dyDescent="0.25">
      <c r="A38" s="2">
        <v>42193</v>
      </c>
      <c r="B38" s="4">
        <v>6788</v>
      </c>
    </row>
    <row r="39" spans="1:2" x14ac:dyDescent="0.25">
      <c r="A39" s="2">
        <v>42195</v>
      </c>
      <c r="B39" s="4">
        <v>7003</v>
      </c>
    </row>
    <row r="40" spans="1:2" x14ac:dyDescent="0.25">
      <c r="A40" s="2">
        <v>42208</v>
      </c>
      <c r="B40" s="4">
        <v>7173</v>
      </c>
    </row>
    <row r="41" spans="1:2" x14ac:dyDescent="0.25">
      <c r="A41" s="2">
        <v>42209</v>
      </c>
      <c r="B41" s="4">
        <v>7803</v>
      </c>
    </row>
    <row r="42" spans="1:2" x14ac:dyDescent="0.25">
      <c r="A42" s="2">
        <v>42212</v>
      </c>
      <c r="B42" s="4">
        <v>7698</v>
      </c>
    </row>
    <row r="43" spans="1:2" x14ac:dyDescent="0.25">
      <c r="A43" s="2">
        <v>42213</v>
      </c>
      <c r="B43" s="4">
        <v>7713</v>
      </c>
    </row>
    <row r="44" spans="1:2" x14ac:dyDescent="0.25">
      <c r="A44" s="2">
        <v>42221</v>
      </c>
      <c r="B44" s="4">
        <v>7323</v>
      </c>
    </row>
    <row r="45" spans="1:2" x14ac:dyDescent="0.25">
      <c r="A45" s="2">
        <v>42222</v>
      </c>
      <c r="B45" s="4">
        <v>6783</v>
      </c>
    </row>
    <row r="46" spans="1:2" x14ac:dyDescent="0.25">
      <c r="A46" s="2">
        <v>42226</v>
      </c>
      <c r="B46" s="4">
        <v>7155.5</v>
      </c>
    </row>
    <row r="47" spans="1:2" x14ac:dyDescent="0.25">
      <c r="A47" s="2">
        <v>42228</v>
      </c>
      <c r="B47" s="4">
        <v>6745.5</v>
      </c>
    </row>
    <row r="48" spans="1:2" x14ac:dyDescent="0.25">
      <c r="A48" s="2">
        <v>42235</v>
      </c>
      <c r="B48" s="4">
        <v>7185.5</v>
      </c>
    </row>
    <row r="49" spans="1:2" x14ac:dyDescent="0.25">
      <c r="A49" s="2">
        <v>42236</v>
      </c>
      <c r="B49" s="4">
        <v>8948</v>
      </c>
    </row>
    <row r="50" spans="1:2" x14ac:dyDescent="0.25">
      <c r="A50" s="2">
        <v>42237</v>
      </c>
      <c r="B50" s="4">
        <v>8828</v>
      </c>
    </row>
    <row r="51" spans="1:2" x14ac:dyDescent="0.25">
      <c r="A51" s="2">
        <v>42240</v>
      </c>
      <c r="B51" s="4">
        <v>8913</v>
      </c>
    </row>
    <row r="52" spans="1:2" x14ac:dyDescent="0.25">
      <c r="A52" s="2">
        <v>42243</v>
      </c>
      <c r="B52" s="4">
        <v>8968</v>
      </c>
    </row>
    <row r="53" spans="1:2" x14ac:dyDescent="0.25">
      <c r="A53" s="2">
        <v>42250</v>
      </c>
      <c r="B53" s="4">
        <v>8563</v>
      </c>
    </row>
    <row r="54" spans="1:2" x14ac:dyDescent="0.25">
      <c r="A54" s="2">
        <v>42251</v>
      </c>
      <c r="B54" s="4">
        <v>8778</v>
      </c>
    </row>
    <row r="55" spans="1:2" x14ac:dyDescent="0.25">
      <c r="A55" s="2">
        <v>42262</v>
      </c>
      <c r="B55" s="4">
        <v>8923</v>
      </c>
    </row>
    <row r="56" spans="1:2" x14ac:dyDescent="0.25">
      <c r="A56" s="2">
        <v>42263</v>
      </c>
      <c r="B56" s="4">
        <v>9405.5</v>
      </c>
    </row>
    <row r="57" spans="1:2" x14ac:dyDescent="0.25">
      <c r="A57" s="2">
        <v>42268</v>
      </c>
      <c r="B57" s="4">
        <v>9035.5</v>
      </c>
    </row>
    <row r="58" spans="1:2" x14ac:dyDescent="0.25">
      <c r="A58" s="2">
        <v>42269</v>
      </c>
      <c r="B58" s="4">
        <v>9365.5</v>
      </c>
    </row>
    <row r="59" spans="1:2" x14ac:dyDescent="0.25">
      <c r="A59" s="2">
        <v>42271</v>
      </c>
      <c r="B59" s="4">
        <v>9615.5</v>
      </c>
    </row>
    <row r="60" spans="1:2" x14ac:dyDescent="0.25">
      <c r="A60" s="2">
        <v>42272</v>
      </c>
      <c r="B60" s="4">
        <v>9830.5</v>
      </c>
    </row>
    <row r="61" spans="1:2" x14ac:dyDescent="0.25">
      <c r="A61" s="2">
        <v>42275</v>
      </c>
      <c r="B61" s="4">
        <v>11233</v>
      </c>
    </row>
    <row r="62" spans="1:2" x14ac:dyDescent="0.25">
      <c r="A62" s="2">
        <v>42277</v>
      </c>
      <c r="B62" s="4">
        <v>10610.5</v>
      </c>
    </row>
    <row r="63" spans="1:2" x14ac:dyDescent="0.25">
      <c r="A63" s="2">
        <v>42282</v>
      </c>
      <c r="B63" s="4">
        <v>10770.5</v>
      </c>
    </row>
    <row r="64" spans="1:2" x14ac:dyDescent="0.25">
      <c r="A64" s="2">
        <v>42284</v>
      </c>
      <c r="B64" s="4">
        <v>10693</v>
      </c>
    </row>
    <row r="65" spans="1:2" x14ac:dyDescent="0.25">
      <c r="A65" s="2">
        <v>42285</v>
      </c>
      <c r="B65" s="4">
        <v>10553</v>
      </c>
    </row>
    <row r="66" spans="1:2" x14ac:dyDescent="0.25">
      <c r="A66" s="2">
        <v>42292</v>
      </c>
      <c r="B66" s="4">
        <v>11023</v>
      </c>
    </row>
    <row r="67" spans="1:2" x14ac:dyDescent="0.25">
      <c r="A67" s="2">
        <v>42299</v>
      </c>
      <c r="B67" s="4">
        <v>11295.5</v>
      </c>
    </row>
    <row r="68" spans="1:2" x14ac:dyDescent="0.25">
      <c r="A68" s="2">
        <v>42300</v>
      </c>
      <c r="B68" s="4">
        <v>11050.5</v>
      </c>
    </row>
    <row r="69" spans="1:2" x14ac:dyDescent="0.25">
      <c r="A69" s="2">
        <v>42305</v>
      </c>
      <c r="B69" s="4">
        <v>10893</v>
      </c>
    </row>
    <row r="70" spans="1:2" x14ac:dyDescent="0.25">
      <c r="A70" s="2">
        <v>42310</v>
      </c>
      <c r="B70" s="4">
        <v>11173</v>
      </c>
    </row>
    <row r="71" spans="1:2" x14ac:dyDescent="0.25">
      <c r="A71" s="2">
        <v>42317</v>
      </c>
      <c r="B71" s="4">
        <v>10705.5</v>
      </c>
    </row>
    <row r="72" spans="1:2" x14ac:dyDescent="0.25">
      <c r="A72" s="2">
        <v>42320</v>
      </c>
      <c r="B72" s="4">
        <v>10730.5</v>
      </c>
    </row>
    <row r="73" spans="1:2" x14ac:dyDescent="0.25">
      <c r="A73" s="2">
        <v>42340</v>
      </c>
      <c r="B73" s="4">
        <v>11260.5</v>
      </c>
    </row>
    <row r="74" spans="1:2" x14ac:dyDescent="0.25">
      <c r="A74" s="2">
        <v>42341</v>
      </c>
      <c r="B74" s="4">
        <v>11590.5</v>
      </c>
    </row>
    <row r="75" spans="1:2" x14ac:dyDescent="0.25">
      <c r="A75" s="2">
        <v>42345</v>
      </c>
      <c r="B75" s="4">
        <v>11133</v>
      </c>
    </row>
    <row r="76" spans="1:2" x14ac:dyDescent="0.25">
      <c r="A76" s="2">
        <v>42346</v>
      </c>
      <c r="B76" s="4">
        <v>10725.5</v>
      </c>
    </row>
    <row r="77" spans="1:2" x14ac:dyDescent="0.25">
      <c r="A77" s="2">
        <v>42349</v>
      </c>
      <c r="B77" s="4">
        <v>11010.5</v>
      </c>
    </row>
    <row r="78" spans="1:2" x14ac:dyDescent="0.25">
      <c r="A78" s="2">
        <v>42353</v>
      </c>
      <c r="B78" s="4">
        <v>10920.5</v>
      </c>
    </row>
    <row r="79" spans="1:2" x14ac:dyDescent="0.25">
      <c r="A79" s="2">
        <v>42354</v>
      </c>
      <c r="B79" s="4">
        <v>10680.5</v>
      </c>
    </row>
    <row r="80" spans="1:2" x14ac:dyDescent="0.25">
      <c r="A80" s="2">
        <v>42355</v>
      </c>
      <c r="B80" s="4">
        <v>10445.5</v>
      </c>
    </row>
    <row r="81" spans="1:2" x14ac:dyDescent="0.25">
      <c r="A81" s="2">
        <v>42356</v>
      </c>
      <c r="B81" s="4">
        <v>10325.5</v>
      </c>
    </row>
    <row r="82" spans="1:2" x14ac:dyDescent="0.25">
      <c r="A82" s="2">
        <v>42361</v>
      </c>
      <c r="B82" s="4">
        <v>11020.5</v>
      </c>
    </row>
    <row r="83" spans="1:2" x14ac:dyDescent="0.25">
      <c r="A83" s="2">
        <v>42366</v>
      </c>
      <c r="B83" s="4">
        <v>10920.5</v>
      </c>
    </row>
    <row r="84" spans="1:2" x14ac:dyDescent="0.25">
      <c r="A84" s="2">
        <v>42367</v>
      </c>
      <c r="B84" s="4">
        <v>11470.5</v>
      </c>
    </row>
    <row r="85" spans="1:2" x14ac:dyDescent="0.25">
      <c r="A85" s="2" t="s">
        <v>13</v>
      </c>
      <c r="B85" s="4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60"/>
  <sheetViews>
    <sheetView workbookViewId="0">
      <selection activeCell="G2" sqref="G2"/>
    </sheetView>
  </sheetViews>
  <sheetFormatPr defaultRowHeight="15" x14ac:dyDescent="0.25"/>
  <cols>
    <col min="1" max="1" width="9.7109375" style="3" customWidth="1"/>
    <col min="2" max="2" width="10.85546875" customWidth="1"/>
    <col min="3" max="3" width="9.5703125" customWidth="1"/>
    <col min="4" max="4" width="8.42578125" customWidth="1"/>
    <col min="5" max="5" width="5" customWidth="1"/>
    <col min="6" max="6" width="7.28515625" customWidth="1"/>
    <col min="8" max="8" width="14.42578125" customWidth="1"/>
  </cols>
  <sheetData>
    <row r="1" spans="1:9" x14ac:dyDescent="0.25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9" x14ac:dyDescent="0.25">
      <c r="A2" s="3">
        <v>42009</v>
      </c>
      <c r="B2" t="s">
        <v>6</v>
      </c>
      <c r="C2" s="4">
        <v>250</v>
      </c>
      <c r="D2" t="str">
        <f t="shared" ref="D2:D33" si="0">TEXT(A2,"mmm")</f>
        <v>Jan</v>
      </c>
      <c r="E2">
        <f t="shared" ref="E2:E33" si="1">YEAR(A2)</f>
        <v>2015</v>
      </c>
      <c r="F2" s="4">
        <f>C2-'Capital Input'!$B$1</f>
        <v>230</v>
      </c>
      <c r="I2" s="5"/>
    </row>
    <row r="3" spans="1:9" x14ac:dyDescent="0.25">
      <c r="A3" s="3">
        <v>42009</v>
      </c>
      <c r="B3" t="s">
        <v>6</v>
      </c>
      <c r="C3" s="4">
        <v>250</v>
      </c>
      <c r="D3" t="str">
        <f t="shared" si="0"/>
        <v>Jan</v>
      </c>
      <c r="E3">
        <f t="shared" si="1"/>
        <v>2015</v>
      </c>
      <c r="F3" s="4">
        <f>C3-'Capital Input'!$B$1</f>
        <v>230</v>
      </c>
    </row>
    <row r="4" spans="1:9" x14ac:dyDescent="0.25">
      <c r="A4" s="3">
        <v>42009</v>
      </c>
      <c r="B4" t="s">
        <v>6</v>
      </c>
      <c r="C4" s="4">
        <v>-87.5</v>
      </c>
      <c r="D4" t="str">
        <f t="shared" si="0"/>
        <v>Jan</v>
      </c>
      <c r="E4">
        <f t="shared" si="1"/>
        <v>2015</v>
      </c>
      <c r="F4" s="4">
        <f>C4-'Capital Input'!$B$1</f>
        <v>-107.5</v>
      </c>
    </row>
    <row r="5" spans="1:9" x14ac:dyDescent="0.25">
      <c r="A5" s="3">
        <v>42009</v>
      </c>
      <c r="B5" t="s">
        <v>8</v>
      </c>
      <c r="C5" s="4">
        <v>235</v>
      </c>
      <c r="D5" t="str">
        <f t="shared" si="0"/>
        <v>Jan</v>
      </c>
      <c r="E5">
        <f t="shared" si="1"/>
        <v>2015</v>
      </c>
      <c r="F5" s="4">
        <f>C5-'Capital Input'!$B$1</f>
        <v>215</v>
      </c>
    </row>
    <row r="6" spans="1:9" x14ac:dyDescent="0.25">
      <c r="A6" s="3">
        <v>42009</v>
      </c>
      <c r="B6" t="s">
        <v>8</v>
      </c>
      <c r="C6" s="4">
        <v>235</v>
      </c>
      <c r="D6" t="str">
        <f t="shared" si="0"/>
        <v>Jan</v>
      </c>
      <c r="E6">
        <f t="shared" si="1"/>
        <v>2015</v>
      </c>
      <c r="F6" s="4">
        <f>C6-'Capital Input'!$B$1</f>
        <v>215</v>
      </c>
    </row>
    <row r="7" spans="1:9" x14ac:dyDescent="0.25">
      <c r="A7" s="3">
        <v>42009</v>
      </c>
      <c r="B7" t="s">
        <v>24</v>
      </c>
      <c r="C7">
        <v>250</v>
      </c>
      <c r="D7" t="str">
        <f t="shared" si="0"/>
        <v>Jan</v>
      </c>
      <c r="E7">
        <f t="shared" si="1"/>
        <v>2015</v>
      </c>
      <c r="F7" s="4">
        <f>C7-'Capital Input'!$B$1</f>
        <v>230</v>
      </c>
    </row>
    <row r="8" spans="1:9" x14ac:dyDescent="0.25">
      <c r="A8" s="3">
        <v>42009</v>
      </c>
      <c r="B8" t="s">
        <v>24</v>
      </c>
      <c r="C8">
        <v>250</v>
      </c>
      <c r="D8" t="str">
        <f t="shared" si="0"/>
        <v>Jan</v>
      </c>
      <c r="E8">
        <f t="shared" si="1"/>
        <v>2015</v>
      </c>
      <c r="F8" s="4">
        <f>C8-'Capital Input'!$B$1</f>
        <v>230</v>
      </c>
    </row>
    <row r="9" spans="1:9" x14ac:dyDescent="0.25">
      <c r="A9" s="3">
        <v>42010</v>
      </c>
      <c r="B9" t="s">
        <v>6</v>
      </c>
      <c r="C9" s="4">
        <v>350</v>
      </c>
      <c r="D9" t="str">
        <f t="shared" si="0"/>
        <v>Jan</v>
      </c>
      <c r="E9">
        <f t="shared" si="1"/>
        <v>2015</v>
      </c>
      <c r="F9" s="4">
        <f>C9-'Capital Input'!$B$1</f>
        <v>330</v>
      </c>
      <c r="I9" s="5"/>
    </row>
    <row r="10" spans="1:9" x14ac:dyDescent="0.25">
      <c r="A10" s="3">
        <v>42011</v>
      </c>
      <c r="B10" t="s">
        <v>6</v>
      </c>
      <c r="C10" s="4">
        <v>12.5</v>
      </c>
      <c r="D10" t="str">
        <f t="shared" si="0"/>
        <v>Jan</v>
      </c>
      <c r="E10">
        <f t="shared" si="1"/>
        <v>2015</v>
      </c>
      <c r="F10" s="4">
        <f>C10-'Capital Input'!$B$1</f>
        <v>-7.5</v>
      </c>
      <c r="I10" s="6"/>
    </row>
    <row r="11" spans="1:9" x14ac:dyDescent="0.25">
      <c r="A11" s="3">
        <v>42011</v>
      </c>
      <c r="B11" t="s">
        <v>8</v>
      </c>
      <c r="C11" s="4">
        <v>85</v>
      </c>
      <c r="D11" t="str">
        <f t="shared" si="0"/>
        <v>Jan</v>
      </c>
      <c r="E11">
        <f t="shared" si="1"/>
        <v>2015</v>
      </c>
      <c r="F11" s="4">
        <f>C11-'Capital Input'!$B$1</f>
        <v>65</v>
      </c>
    </row>
    <row r="12" spans="1:9" x14ac:dyDescent="0.25">
      <c r="A12" s="3">
        <v>42012</v>
      </c>
      <c r="B12" t="s">
        <v>6</v>
      </c>
      <c r="C12" s="4">
        <v>225</v>
      </c>
      <c r="D12" t="str">
        <f t="shared" si="0"/>
        <v>Jan</v>
      </c>
      <c r="E12">
        <f t="shared" si="1"/>
        <v>2015</v>
      </c>
      <c r="F12" s="4">
        <f>C12-'Capital Input'!$B$1</f>
        <v>205</v>
      </c>
    </row>
    <row r="13" spans="1:9" x14ac:dyDescent="0.25">
      <c r="A13" s="3">
        <v>42012</v>
      </c>
      <c r="B13" t="s">
        <v>6</v>
      </c>
      <c r="C13" s="4">
        <v>225</v>
      </c>
      <c r="D13" t="str">
        <f t="shared" si="0"/>
        <v>Jan</v>
      </c>
      <c r="E13">
        <f t="shared" si="1"/>
        <v>2015</v>
      </c>
      <c r="F13" s="4">
        <f>C13-'Capital Input'!$B$1</f>
        <v>205</v>
      </c>
    </row>
    <row r="14" spans="1:9" x14ac:dyDescent="0.25">
      <c r="A14" s="3">
        <v>42012</v>
      </c>
      <c r="B14" t="s">
        <v>24</v>
      </c>
      <c r="C14">
        <v>225</v>
      </c>
      <c r="D14" t="str">
        <f t="shared" si="0"/>
        <v>Jan</v>
      </c>
      <c r="E14">
        <f t="shared" si="1"/>
        <v>2015</v>
      </c>
      <c r="F14" s="4">
        <f>C14-'Capital Input'!$B$1</f>
        <v>205</v>
      </c>
    </row>
    <row r="15" spans="1:9" x14ac:dyDescent="0.25">
      <c r="A15" s="3">
        <v>42012</v>
      </c>
      <c r="B15" t="s">
        <v>24</v>
      </c>
      <c r="C15">
        <v>225</v>
      </c>
      <c r="D15" t="str">
        <f t="shared" si="0"/>
        <v>Jan</v>
      </c>
      <c r="E15">
        <f t="shared" si="1"/>
        <v>2015</v>
      </c>
      <c r="F15" s="4">
        <f>C15-'Capital Input'!$B$1</f>
        <v>205</v>
      </c>
    </row>
    <row r="16" spans="1:9" x14ac:dyDescent="0.25">
      <c r="A16" s="3">
        <v>42016</v>
      </c>
      <c r="B16" t="s">
        <v>6</v>
      </c>
      <c r="C16" s="4">
        <v>-362.5</v>
      </c>
      <c r="D16" t="str">
        <f t="shared" si="0"/>
        <v>Jan</v>
      </c>
      <c r="E16">
        <f t="shared" si="1"/>
        <v>2015</v>
      </c>
      <c r="F16" s="4">
        <f>C16-'Capital Input'!$B$1</f>
        <v>-382.5</v>
      </c>
    </row>
    <row r="17" spans="1:6" x14ac:dyDescent="0.25">
      <c r="A17" s="3">
        <v>42016</v>
      </c>
      <c r="B17" t="s">
        <v>24</v>
      </c>
      <c r="C17">
        <v>-362.5</v>
      </c>
      <c r="D17" t="str">
        <f t="shared" si="0"/>
        <v>Jan</v>
      </c>
      <c r="E17">
        <f t="shared" si="1"/>
        <v>2015</v>
      </c>
      <c r="F17" s="4">
        <f>C17-'Capital Input'!$B$1</f>
        <v>-382.5</v>
      </c>
    </row>
    <row r="18" spans="1:6" x14ac:dyDescent="0.25">
      <c r="A18" s="3">
        <v>42017</v>
      </c>
      <c r="B18" t="s">
        <v>6</v>
      </c>
      <c r="C18" s="4">
        <v>-287.5</v>
      </c>
      <c r="D18" t="str">
        <f t="shared" si="0"/>
        <v>Jan</v>
      </c>
      <c r="E18">
        <f t="shared" si="1"/>
        <v>2015</v>
      </c>
      <c r="F18" s="4">
        <f>C18-'Capital Input'!$B$1</f>
        <v>-307.5</v>
      </c>
    </row>
    <row r="19" spans="1:6" x14ac:dyDescent="0.25">
      <c r="A19" s="3">
        <v>42017</v>
      </c>
      <c r="B19" t="s">
        <v>24</v>
      </c>
      <c r="C19">
        <v>-287.5</v>
      </c>
      <c r="D19" t="str">
        <f t="shared" si="0"/>
        <v>Jan</v>
      </c>
      <c r="E19">
        <f t="shared" si="1"/>
        <v>2015</v>
      </c>
      <c r="F19" s="4">
        <f>C19-'Capital Input'!$B$1</f>
        <v>-307.5</v>
      </c>
    </row>
    <row r="20" spans="1:6" x14ac:dyDescent="0.25">
      <c r="A20" s="3">
        <v>42018</v>
      </c>
      <c r="B20" t="s">
        <v>6</v>
      </c>
      <c r="C20" s="4">
        <v>350</v>
      </c>
      <c r="D20" t="str">
        <f t="shared" si="0"/>
        <v>Jan</v>
      </c>
      <c r="E20">
        <f t="shared" si="1"/>
        <v>2015</v>
      </c>
      <c r="F20" s="4">
        <f>C20-'Capital Input'!$B$1</f>
        <v>330</v>
      </c>
    </row>
    <row r="21" spans="1:6" x14ac:dyDescent="0.25">
      <c r="A21" s="3">
        <v>42018</v>
      </c>
      <c r="B21" t="s">
        <v>6</v>
      </c>
      <c r="C21" s="4">
        <v>-387.5</v>
      </c>
      <c r="D21" t="str">
        <f t="shared" si="0"/>
        <v>Jan</v>
      </c>
      <c r="E21">
        <f t="shared" si="1"/>
        <v>2015</v>
      </c>
      <c r="F21" s="4">
        <f>C21-'Capital Input'!$B$1</f>
        <v>-407.5</v>
      </c>
    </row>
    <row r="22" spans="1:6" x14ac:dyDescent="0.25">
      <c r="A22" s="3">
        <v>42018</v>
      </c>
      <c r="B22" t="s">
        <v>8</v>
      </c>
      <c r="C22" s="4">
        <v>235</v>
      </c>
      <c r="D22" t="str">
        <f t="shared" si="0"/>
        <v>Jan</v>
      </c>
      <c r="E22">
        <f t="shared" si="1"/>
        <v>2015</v>
      </c>
      <c r="F22" s="4">
        <f>C22-'Capital Input'!$B$1</f>
        <v>215</v>
      </c>
    </row>
    <row r="23" spans="1:6" x14ac:dyDescent="0.25">
      <c r="A23" s="3">
        <v>42018</v>
      </c>
      <c r="B23" t="s">
        <v>8</v>
      </c>
      <c r="C23" s="4">
        <v>-310</v>
      </c>
      <c r="D23" t="str">
        <f t="shared" si="0"/>
        <v>Jan</v>
      </c>
      <c r="E23">
        <f t="shared" si="1"/>
        <v>2015</v>
      </c>
      <c r="F23" s="4">
        <f>C23-'Capital Input'!$B$1</f>
        <v>-330</v>
      </c>
    </row>
    <row r="24" spans="1:6" x14ac:dyDescent="0.25">
      <c r="A24" s="3">
        <v>42026</v>
      </c>
      <c r="B24" t="s">
        <v>6</v>
      </c>
      <c r="C24" s="4">
        <v>-37.5</v>
      </c>
      <c r="D24" t="str">
        <f t="shared" si="0"/>
        <v>Jan</v>
      </c>
      <c r="E24">
        <f t="shared" si="1"/>
        <v>2015</v>
      </c>
      <c r="F24" s="4">
        <f>C24-'Capital Input'!$B$1</f>
        <v>-57.5</v>
      </c>
    </row>
    <row r="25" spans="1:6" x14ac:dyDescent="0.25">
      <c r="A25" s="3">
        <v>42026</v>
      </c>
      <c r="B25" t="s">
        <v>8</v>
      </c>
      <c r="C25" s="4">
        <v>-10</v>
      </c>
      <c r="D25" t="str">
        <f t="shared" si="0"/>
        <v>Jan</v>
      </c>
      <c r="E25">
        <f t="shared" si="1"/>
        <v>2015</v>
      </c>
      <c r="F25" s="4">
        <f>C25-'Capital Input'!$B$1</f>
        <v>-30</v>
      </c>
    </row>
    <row r="26" spans="1:6" x14ac:dyDescent="0.25">
      <c r="A26" s="3">
        <v>42038</v>
      </c>
      <c r="B26" t="s">
        <v>6</v>
      </c>
      <c r="C26" s="4">
        <v>-350</v>
      </c>
      <c r="D26" t="str">
        <f t="shared" si="0"/>
        <v>Feb</v>
      </c>
      <c r="E26">
        <f t="shared" si="1"/>
        <v>2015</v>
      </c>
      <c r="F26" s="4">
        <f>C26-'Capital Input'!$B$1</f>
        <v>-370</v>
      </c>
    </row>
    <row r="27" spans="1:6" x14ac:dyDescent="0.25">
      <c r="A27" s="3">
        <v>42038</v>
      </c>
      <c r="B27" t="s">
        <v>6</v>
      </c>
      <c r="C27" s="4">
        <v>312.5</v>
      </c>
      <c r="D27" t="str">
        <f t="shared" si="0"/>
        <v>Feb</v>
      </c>
      <c r="E27">
        <f t="shared" si="1"/>
        <v>2015</v>
      </c>
      <c r="F27" s="4">
        <f>C27-'Capital Input'!$B$1</f>
        <v>292.5</v>
      </c>
    </row>
    <row r="28" spans="1:6" x14ac:dyDescent="0.25">
      <c r="A28" s="3">
        <v>42038</v>
      </c>
      <c r="B28" t="s">
        <v>8</v>
      </c>
      <c r="C28" s="4">
        <v>235</v>
      </c>
      <c r="D28" t="str">
        <f t="shared" si="0"/>
        <v>Feb</v>
      </c>
      <c r="E28">
        <f t="shared" si="1"/>
        <v>2015</v>
      </c>
      <c r="F28" s="4">
        <f>C28-'Capital Input'!$B$1</f>
        <v>215</v>
      </c>
    </row>
    <row r="29" spans="1:6" x14ac:dyDescent="0.25">
      <c r="A29" s="3">
        <v>42040</v>
      </c>
      <c r="B29" t="s">
        <v>6</v>
      </c>
      <c r="C29" s="7">
        <v>0</v>
      </c>
      <c r="D29" t="str">
        <f t="shared" si="0"/>
        <v>Feb</v>
      </c>
      <c r="E29">
        <f t="shared" si="1"/>
        <v>2015</v>
      </c>
      <c r="F29" s="4">
        <f>C29-'Capital Input'!$B$1</f>
        <v>-20</v>
      </c>
    </row>
    <row r="30" spans="1:6" x14ac:dyDescent="0.25">
      <c r="A30" s="3">
        <v>42047</v>
      </c>
      <c r="B30" t="s">
        <v>6</v>
      </c>
      <c r="C30" s="4">
        <v>312.5</v>
      </c>
      <c r="D30" t="str">
        <f t="shared" si="0"/>
        <v>Feb</v>
      </c>
      <c r="E30">
        <f t="shared" si="1"/>
        <v>2015</v>
      </c>
      <c r="F30" s="4">
        <f>C30-'Capital Input'!$B$1</f>
        <v>292.5</v>
      </c>
    </row>
    <row r="31" spans="1:6" x14ac:dyDescent="0.25">
      <c r="A31" s="3">
        <v>42067</v>
      </c>
      <c r="B31" t="s">
        <v>6</v>
      </c>
      <c r="C31" s="4">
        <v>-250</v>
      </c>
      <c r="D31" t="str">
        <f t="shared" si="0"/>
        <v>Mar</v>
      </c>
      <c r="E31">
        <f t="shared" si="1"/>
        <v>2015</v>
      </c>
      <c r="F31" s="4">
        <f>C31-'Capital Input'!$B$1</f>
        <v>-270</v>
      </c>
    </row>
    <row r="32" spans="1:6" x14ac:dyDescent="0.25">
      <c r="A32" s="3">
        <v>42067</v>
      </c>
      <c r="B32" t="s">
        <v>8</v>
      </c>
      <c r="C32" s="4">
        <v>-160</v>
      </c>
      <c r="D32" t="str">
        <f t="shared" si="0"/>
        <v>Mar</v>
      </c>
      <c r="E32">
        <f t="shared" si="1"/>
        <v>2015</v>
      </c>
      <c r="F32" s="4">
        <f>C32-'Capital Input'!$B$1</f>
        <v>-180</v>
      </c>
    </row>
    <row r="33" spans="1:6" x14ac:dyDescent="0.25">
      <c r="A33" s="3">
        <v>42067</v>
      </c>
      <c r="B33" t="s">
        <v>24</v>
      </c>
      <c r="C33">
        <v>-250</v>
      </c>
      <c r="D33" t="str">
        <f t="shared" si="0"/>
        <v>Mar</v>
      </c>
      <c r="E33">
        <f t="shared" si="1"/>
        <v>2015</v>
      </c>
      <c r="F33" s="4">
        <f>C33-'Capital Input'!$B$1</f>
        <v>-270</v>
      </c>
    </row>
    <row r="34" spans="1:6" x14ac:dyDescent="0.25">
      <c r="A34" s="3">
        <v>42069</v>
      </c>
      <c r="B34" t="s">
        <v>6</v>
      </c>
      <c r="C34" s="4">
        <v>250</v>
      </c>
      <c r="D34" t="str">
        <f t="shared" ref="D34:D65" si="2">TEXT(A34,"mmm")</f>
        <v>Mar</v>
      </c>
      <c r="E34">
        <f t="shared" ref="E34:E65" si="3">YEAR(A34)</f>
        <v>2015</v>
      </c>
      <c r="F34" s="4">
        <f>C34-'Capital Input'!$B$1</f>
        <v>230</v>
      </c>
    </row>
    <row r="35" spans="1:6" x14ac:dyDescent="0.25">
      <c r="A35" s="3">
        <v>42069</v>
      </c>
      <c r="B35" t="s">
        <v>6</v>
      </c>
      <c r="C35" s="4">
        <v>250</v>
      </c>
      <c r="D35" t="str">
        <f t="shared" si="2"/>
        <v>Mar</v>
      </c>
      <c r="E35">
        <f t="shared" si="3"/>
        <v>2015</v>
      </c>
      <c r="F35" s="4">
        <f>C35-'Capital Input'!$B$1</f>
        <v>230</v>
      </c>
    </row>
    <row r="36" spans="1:6" x14ac:dyDescent="0.25">
      <c r="A36" s="3">
        <v>42069</v>
      </c>
      <c r="B36" t="s">
        <v>6</v>
      </c>
      <c r="C36" s="4">
        <v>250</v>
      </c>
      <c r="D36" t="str">
        <f t="shared" si="2"/>
        <v>Mar</v>
      </c>
      <c r="E36">
        <f t="shared" si="3"/>
        <v>2015</v>
      </c>
      <c r="F36" s="4">
        <f>C36-'Capital Input'!$B$1</f>
        <v>230</v>
      </c>
    </row>
    <row r="37" spans="1:6" x14ac:dyDescent="0.25">
      <c r="A37" s="3">
        <v>42069</v>
      </c>
      <c r="B37" t="s">
        <v>8</v>
      </c>
      <c r="C37" s="4">
        <v>235</v>
      </c>
      <c r="D37" t="str">
        <f t="shared" si="2"/>
        <v>Mar</v>
      </c>
      <c r="E37">
        <f t="shared" si="3"/>
        <v>2015</v>
      </c>
      <c r="F37" s="4">
        <f>C37-'Capital Input'!$B$1</f>
        <v>215</v>
      </c>
    </row>
    <row r="38" spans="1:6" x14ac:dyDescent="0.25">
      <c r="A38" s="3">
        <v>42069</v>
      </c>
      <c r="B38" t="s">
        <v>8</v>
      </c>
      <c r="C38" s="4">
        <v>235</v>
      </c>
      <c r="D38" t="str">
        <f t="shared" si="2"/>
        <v>Mar</v>
      </c>
      <c r="E38">
        <f t="shared" si="3"/>
        <v>2015</v>
      </c>
      <c r="F38" s="4">
        <f>C38-'Capital Input'!$B$1</f>
        <v>215</v>
      </c>
    </row>
    <row r="39" spans="1:6" x14ac:dyDescent="0.25">
      <c r="A39" s="3">
        <v>42069</v>
      </c>
      <c r="B39" t="s">
        <v>8</v>
      </c>
      <c r="C39" s="4">
        <v>235</v>
      </c>
      <c r="D39" t="str">
        <f t="shared" si="2"/>
        <v>Mar</v>
      </c>
      <c r="E39">
        <f t="shared" si="3"/>
        <v>2015</v>
      </c>
      <c r="F39" s="4">
        <f>C39-'Capital Input'!$B$1</f>
        <v>215</v>
      </c>
    </row>
    <row r="40" spans="1:6" x14ac:dyDescent="0.25">
      <c r="A40" s="3">
        <v>42069</v>
      </c>
      <c r="B40" t="s">
        <v>24</v>
      </c>
      <c r="C40">
        <v>250</v>
      </c>
      <c r="D40" t="str">
        <f t="shared" si="2"/>
        <v>Mar</v>
      </c>
      <c r="E40">
        <f t="shared" si="3"/>
        <v>2015</v>
      </c>
      <c r="F40" s="4">
        <f>C40-'Capital Input'!$B$1</f>
        <v>230</v>
      </c>
    </row>
    <row r="41" spans="1:6" x14ac:dyDescent="0.25">
      <c r="A41" s="3">
        <v>42069</v>
      </c>
      <c r="B41" t="s">
        <v>24</v>
      </c>
      <c r="C41">
        <v>250</v>
      </c>
      <c r="D41" t="str">
        <f t="shared" si="2"/>
        <v>Mar</v>
      </c>
      <c r="E41">
        <f t="shared" si="3"/>
        <v>2015</v>
      </c>
      <c r="F41" s="4">
        <f>C41-'Capital Input'!$B$1</f>
        <v>230</v>
      </c>
    </row>
    <row r="42" spans="1:6" x14ac:dyDescent="0.25">
      <c r="A42" s="3">
        <v>42069</v>
      </c>
      <c r="B42" t="s">
        <v>24</v>
      </c>
      <c r="C42">
        <v>250</v>
      </c>
      <c r="D42" t="str">
        <f t="shared" si="2"/>
        <v>Mar</v>
      </c>
      <c r="E42">
        <f t="shared" si="3"/>
        <v>2015</v>
      </c>
      <c r="F42" s="4">
        <f>C42-'Capital Input'!$B$1</f>
        <v>230</v>
      </c>
    </row>
    <row r="43" spans="1:6" x14ac:dyDescent="0.25">
      <c r="A43" s="3">
        <v>42076</v>
      </c>
      <c r="B43" t="s">
        <v>8</v>
      </c>
      <c r="C43" s="4">
        <v>-210</v>
      </c>
      <c r="D43" t="str">
        <f t="shared" si="2"/>
        <v>Mar</v>
      </c>
      <c r="E43">
        <f t="shared" si="3"/>
        <v>2015</v>
      </c>
      <c r="F43" s="4">
        <f>C43-'Capital Input'!$B$1</f>
        <v>-230</v>
      </c>
    </row>
    <row r="44" spans="1:6" x14ac:dyDescent="0.25">
      <c r="A44" s="3">
        <v>42081</v>
      </c>
      <c r="B44" t="s">
        <v>6</v>
      </c>
      <c r="C44" s="4">
        <v>225</v>
      </c>
      <c r="D44" t="str">
        <f t="shared" si="2"/>
        <v>Mar</v>
      </c>
      <c r="E44">
        <f t="shared" si="3"/>
        <v>2015</v>
      </c>
      <c r="F44" s="4">
        <f>C44-'Capital Input'!$B$1</f>
        <v>205</v>
      </c>
    </row>
    <row r="45" spans="1:6" x14ac:dyDescent="0.25">
      <c r="A45" s="3">
        <v>42081</v>
      </c>
      <c r="B45" t="s">
        <v>6</v>
      </c>
      <c r="C45" s="4">
        <v>-150</v>
      </c>
      <c r="D45" t="str">
        <f t="shared" si="2"/>
        <v>Mar</v>
      </c>
      <c r="E45">
        <f t="shared" si="3"/>
        <v>2015</v>
      </c>
      <c r="F45" s="4">
        <f>C45-'Capital Input'!$B$1</f>
        <v>-170</v>
      </c>
    </row>
    <row r="46" spans="1:6" x14ac:dyDescent="0.25">
      <c r="A46" s="3">
        <v>42081</v>
      </c>
      <c r="B46" t="s">
        <v>8</v>
      </c>
      <c r="C46" s="4">
        <v>0</v>
      </c>
      <c r="D46" t="str">
        <f t="shared" si="2"/>
        <v>Mar</v>
      </c>
      <c r="E46">
        <f t="shared" si="3"/>
        <v>2015</v>
      </c>
      <c r="F46" s="4">
        <f>C46-'Capital Input'!$B$1</f>
        <v>-20</v>
      </c>
    </row>
    <row r="47" spans="1:6" x14ac:dyDescent="0.25">
      <c r="A47" s="3">
        <v>42081</v>
      </c>
      <c r="B47" t="s">
        <v>24</v>
      </c>
      <c r="C47">
        <v>-150</v>
      </c>
      <c r="D47" t="str">
        <f t="shared" si="2"/>
        <v>Mar</v>
      </c>
      <c r="E47">
        <f t="shared" si="3"/>
        <v>2015</v>
      </c>
      <c r="F47" s="4">
        <f>C47-'Capital Input'!$B$1</f>
        <v>-170</v>
      </c>
    </row>
    <row r="48" spans="1:6" x14ac:dyDescent="0.25">
      <c r="A48" s="3">
        <v>42081</v>
      </c>
      <c r="B48" t="s">
        <v>24</v>
      </c>
      <c r="C48">
        <v>225</v>
      </c>
      <c r="D48" t="str">
        <f t="shared" si="2"/>
        <v>Mar</v>
      </c>
      <c r="E48">
        <f t="shared" si="3"/>
        <v>2015</v>
      </c>
      <c r="F48" s="4">
        <f>C48-'Capital Input'!$B$1</f>
        <v>205</v>
      </c>
    </row>
    <row r="49" spans="1:6" x14ac:dyDescent="0.25">
      <c r="A49" s="3">
        <v>42083</v>
      </c>
      <c r="B49" t="s">
        <v>6</v>
      </c>
      <c r="C49" s="4">
        <v>225</v>
      </c>
      <c r="D49" t="str">
        <f t="shared" si="2"/>
        <v>Mar</v>
      </c>
      <c r="E49">
        <f t="shared" si="3"/>
        <v>2015</v>
      </c>
      <c r="F49" s="4">
        <f>C49-'Capital Input'!$B$1</f>
        <v>205</v>
      </c>
    </row>
    <row r="50" spans="1:6" x14ac:dyDescent="0.25">
      <c r="A50" s="3">
        <v>42083</v>
      </c>
      <c r="B50" t="s">
        <v>6</v>
      </c>
      <c r="C50" s="4">
        <v>-275</v>
      </c>
      <c r="D50" t="str">
        <f t="shared" si="2"/>
        <v>Mar</v>
      </c>
      <c r="E50">
        <f t="shared" si="3"/>
        <v>2015</v>
      </c>
      <c r="F50" s="4">
        <f>C50-'Capital Input'!$B$1</f>
        <v>-295</v>
      </c>
    </row>
    <row r="51" spans="1:6" x14ac:dyDescent="0.25">
      <c r="A51" s="3">
        <v>42083</v>
      </c>
      <c r="B51" t="s">
        <v>8</v>
      </c>
      <c r="C51" s="4">
        <v>235</v>
      </c>
      <c r="D51" t="str">
        <f t="shared" si="2"/>
        <v>Mar</v>
      </c>
      <c r="E51">
        <f t="shared" si="3"/>
        <v>2015</v>
      </c>
      <c r="F51" s="4">
        <f>C51-'Capital Input'!$B$1</f>
        <v>215</v>
      </c>
    </row>
    <row r="52" spans="1:6" x14ac:dyDescent="0.25">
      <c r="A52" s="3">
        <v>42083</v>
      </c>
      <c r="B52" t="s">
        <v>8</v>
      </c>
      <c r="C52" s="4">
        <v>-100</v>
      </c>
      <c r="D52" t="str">
        <f t="shared" si="2"/>
        <v>Mar</v>
      </c>
      <c r="E52">
        <f t="shared" si="3"/>
        <v>2015</v>
      </c>
      <c r="F52" s="4">
        <f>C52-'Capital Input'!$B$1</f>
        <v>-120</v>
      </c>
    </row>
    <row r="53" spans="1:6" x14ac:dyDescent="0.25">
      <c r="A53" s="3">
        <v>42083</v>
      </c>
      <c r="B53" t="s">
        <v>24</v>
      </c>
      <c r="C53">
        <v>-275</v>
      </c>
      <c r="D53" t="str">
        <f t="shared" si="2"/>
        <v>Mar</v>
      </c>
      <c r="E53">
        <f t="shared" si="3"/>
        <v>2015</v>
      </c>
      <c r="F53" s="4">
        <f>C53-'Capital Input'!$B$1</f>
        <v>-295</v>
      </c>
    </row>
    <row r="54" spans="1:6" x14ac:dyDescent="0.25">
      <c r="A54" s="3">
        <v>42083</v>
      </c>
      <c r="B54" t="s">
        <v>24</v>
      </c>
      <c r="C54">
        <v>225</v>
      </c>
      <c r="D54" t="str">
        <f t="shared" si="2"/>
        <v>Mar</v>
      </c>
      <c r="E54">
        <f t="shared" si="3"/>
        <v>2015</v>
      </c>
      <c r="F54" s="4">
        <f>C54-'Capital Input'!$B$1</f>
        <v>205</v>
      </c>
    </row>
    <row r="55" spans="1:6" x14ac:dyDescent="0.25">
      <c r="A55" s="3">
        <v>42083</v>
      </c>
      <c r="B55" t="s">
        <v>24</v>
      </c>
      <c r="C55">
        <v>225</v>
      </c>
      <c r="D55" t="str">
        <f t="shared" si="2"/>
        <v>Mar</v>
      </c>
      <c r="E55">
        <f t="shared" si="3"/>
        <v>2015</v>
      </c>
      <c r="F55" s="4">
        <f>C55-'Capital Input'!$B$1</f>
        <v>205</v>
      </c>
    </row>
    <row r="56" spans="1:6" x14ac:dyDescent="0.25">
      <c r="A56" s="3">
        <v>42088</v>
      </c>
      <c r="B56" t="s">
        <v>6</v>
      </c>
      <c r="C56" s="4">
        <v>250</v>
      </c>
      <c r="D56" t="str">
        <f t="shared" si="2"/>
        <v>Mar</v>
      </c>
      <c r="E56">
        <f t="shared" si="3"/>
        <v>2015</v>
      </c>
      <c r="F56" s="4">
        <f>C56-'Capital Input'!$B$1</f>
        <v>230</v>
      </c>
    </row>
    <row r="57" spans="1:6" x14ac:dyDescent="0.25">
      <c r="A57" s="3">
        <v>42088</v>
      </c>
      <c r="B57" t="s">
        <v>6</v>
      </c>
      <c r="C57" s="4">
        <v>250</v>
      </c>
      <c r="D57" t="str">
        <f t="shared" si="2"/>
        <v>Mar</v>
      </c>
      <c r="E57">
        <f t="shared" si="3"/>
        <v>2015</v>
      </c>
      <c r="F57" s="4">
        <f>C57-'Capital Input'!$B$1</f>
        <v>230</v>
      </c>
    </row>
    <row r="58" spans="1:6" x14ac:dyDescent="0.25">
      <c r="A58" s="3">
        <v>42088</v>
      </c>
      <c r="B58" t="s">
        <v>24</v>
      </c>
      <c r="C58">
        <v>250</v>
      </c>
      <c r="D58" t="str">
        <f t="shared" si="2"/>
        <v>Mar</v>
      </c>
      <c r="E58">
        <f t="shared" si="3"/>
        <v>2015</v>
      </c>
      <c r="F58" s="4">
        <f>C58-'Capital Input'!$B$1</f>
        <v>230</v>
      </c>
    </row>
    <row r="59" spans="1:6" x14ac:dyDescent="0.25">
      <c r="A59" s="3">
        <v>42088</v>
      </c>
      <c r="B59" t="s">
        <v>24</v>
      </c>
      <c r="C59">
        <v>250</v>
      </c>
      <c r="D59" t="str">
        <f t="shared" si="2"/>
        <v>Mar</v>
      </c>
      <c r="E59">
        <f t="shared" si="3"/>
        <v>2015</v>
      </c>
      <c r="F59" s="4">
        <f>C59-'Capital Input'!$B$1</f>
        <v>230</v>
      </c>
    </row>
    <row r="60" spans="1:6" x14ac:dyDescent="0.25">
      <c r="A60" s="3">
        <v>42093</v>
      </c>
      <c r="B60" t="s">
        <v>6</v>
      </c>
      <c r="C60" s="4">
        <v>312.5</v>
      </c>
      <c r="D60" t="str">
        <f t="shared" si="2"/>
        <v>Mar</v>
      </c>
      <c r="E60">
        <f t="shared" si="3"/>
        <v>2015</v>
      </c>
      <c r="F60" s="4">
        <f>C60-'Capital Input'!$B$1</f>
        <v>292.5</v>
      </c>
    </row>
    <row r="61" spans="1:6" x14ac:dyDescent="0.25">
      <c r="A61" s="3">
        <v>42096</v>
      </c>
      <c r="B61" t="s">
        <v>6</v>
      </c>
      <c r="C61" s="4">
        <v>-287.5</v>
      </c>
      <c r="D61" t="str">
        <f t="shared" si="2"/>
        <v>Apr</v>
      </c>
      <c r="E61">
        <f t="shared" si="3"/>
        <v>2015</v>
      </c>
      <c r="F61" s="4">
        <f>C61-'Capital Input'!$B$1</f>
        <v>-307.5</v>
      </c>
    </row>
    <row r="62" spans="1:6" x14ac:dyDescent="0.25">
      <c r="A62" s="3">
        <v>42096</v>
      </c>
      <c r="B62" t="s">
        <v>24</v>
      </c>
      <c r="C62">
        <v>-287.5</v>
      </c>
      <c r="D62" t="str">
        <f t="shared" si="2"/>
        <v>Apr</v>
      </c>
      <c r="E62">
        <f t="shared" si="3"/>
        <v>2015</v>
      </c>
      <c r="F62" s="4">
        <f>C62-'Capital Input'!$B$1</f>
        <v>-307.5</v>
      </c>
    </row>
    <row r="63" spans="1:6" x14ac:dyDescent="0.25">
      <c r="A63" s="3">
        <v>42109</v>
      </c>
      <c r="B63" t="s">
        <v>6</v>
      </c>
      <c r="C63">
        <v>-175</v>
      </c>
      <c r="D63" t="str">
        <f t="shared" si="2"/>
        <v>Apr</v>
      </c>
      <c r="E63">
        <f t="shared" si="3"/>
        <v>2015</v>
      </c>
      <c r="F63" s="4">
        <f>C63-'Capital Input'!$B$1</f>
        <v>-195</v>
      </c>
    </row>
    <row r="64" spans="1:6" x14ac:dyDescent="0.25">
      <c r="A64" s="3">
        <v>42111</v>
      </c>
      <c r="B64" t="s">
        <v>6</v>
      </c>
      <c r="C64">
        <v>235.5</v>
      </c>
      <c r="D64" t="str">
        <f t="shared" si="2"/>
        <v>Apr</v>
      </c>
      <c r="E64">
        <f t="shared" si="3"/>
        <v>2015</v>
      </c>
      <c r="F64" s="4">
        <f>C64-'Capital Input'!$B$1</f>
        <v>215.5</v>
      </c>
    </row>
    <row r="65" spans="1:6" x14ac:dyDescent="0.25">
      <c r="A65" s="3">
        <v>42111</v>
      </c>
      <c r="B65" t="s">
        <v>6</v>
      </c>
      <c r="C65">
        <v>250</v>
      </c>
      <c r="D65" t="str">
        <f t="shared" si="2"/>
        <v>Apr</v>
      </c>
      <c r="E65">
        <f t="shared" si="3"/>
        <v>2015</v>
      </c>
      <c r="F65" s="4">
        <f>C65-'Capital Input'!$B$1</f>
        <v>230</v>
      </c>
    </row>
    <row r="66" spans="1:6" x14ac:dyDescent="0.25">
      <c r="A66" s="3">
        <v>42111</v>
      </c>
      <c r="B66" t="s">
        <v>6</v>
      </c>
      <c r="C66">
        <v>237.5</v>
      </c>
      <c r="D66" t="str">
        <f t="shared" ref="D66:D97" si="4">TEXT(A66,"mmm")</f>
        <v>Apr</v>
      </c>
      <c r="E66">
        <f t="shared" ref="E66:E97" si="5">YEAR(A66)</f>
        <v>2015</v>
      </c>
      <c r="F66" s="4">
        <f>C66-'Capital Input'!$B$1</f>
        <v>217.5</v>
      </c>
    </row>
    <row r="67" spans="1:6" x14ac:dyDescent="0.25">
      <c r="A67" s="3">
        <v>42111</v>
      </c>
      <c r="B67" t="s">
        <v>6</v>
      </c>
      <c r="C67">
        <v>-250</v>
      </c>
      <c r="D67" t="str">
        <f t="shared" si="4"/>
        <v>Apr</v>
      </c>
      <c r="E67">
        <f t="shared" si="5"/>
        <v>2015</v>
      </c>
      <c r="F67" s="4">
        <f>C67-'Capital Input'!$B$1</f>
        <v>-270</v>
      </c>
    </row>
    <row r="68" spans="1:6" x14ac:dyDescent="0.25">
      <c r="A68" s="3">
        <v>42111</v>
      </c>
      <c r="B68" t="s">
        <v>8</v>
      </c>
      <c r="C68">
        <v>230</v>
      </c>
      <c r="D68" t="str">
        <f t="shared" si="4"/>
        <v>Apr</v>
      </c>
      <c r="E68">
        <f t="shared" si="5"/>
        <v>2015</v>
      </c>
      <c r="F68" s="4">
        <f>C68-'Capital Input'!$B$1</f>
        <v>210</v>
      </c>
    </row>
    <row r="69" spans="1:6" x14ac:dyDescent="0.25">
      <c r="A69" s="3">
        <v>42111</v>
      </c>
      <c r="B69" t="s">
        <v>8</v>
      </c>
      <c r="C69">
        <v>230</v>
      </c>
      <c r="D69" t="str">
        <f t="shared" si="4"/>
        <v>Apr</v>
      </c>
      <c r="E69">
        <f t="shared" si="5"/>
        <v>2015</v>
      </c>
      <c r="F69" s="4">
        <f>C69-'Capital Input'!$B$1</f>
        <v>210</v>
      </c>
    </row>
    <row r="70" spans="1:6" x14ac:dyDescent="0.25">
      <c r="A70" s="3">
        <v>42111</v>
      </c>
      <c r="B70" t="s">
        <v>8</v>
      </c>
      <c r="C70">
        <v>-280</v>
      </c>
      <c r="D70" t="str">
        <f t="shared" si="4"/>
        <v>Apr</v>
      </c>
      <c r="E70">
        <f t="shared" si="5"/>
        <v>2015</v>
      </c>
      <c r="F70" s="4">
        <f>C70-'Capital Input'!$B$1</f>
        <v>-300</v>
      </c>
    </row>
    <row r="71" spans="1:6" x14ac:dyDescent="0.25">
      <c r="A71" s="3">
        <v>42111</v>
      </c>
      <c r="B71" t="s">
        <v>24</v>
      </c>
      <c r="C71">
        <v>237.5</v>
      </c>
      <c r="D71" t="str">
        <f t="shared" si="4"/>
        <v>Apr</v>
      </c>
      <c r="E71">
        <f t="shared" si="5"/>
        <v>2015</v>
      </c>
      <c r="F71" s="4">
        <f>C71-'Capital Input'!$B$1</f>
        <v>217.5</v>
      </c>
    </row>
    <row r="72" spans="1:6" x14ac:dyDescent="0.25">
      <c r="A72" s="3">
        <v>42111</v>
      </c>
      <c r="B72" t="s">
        <v>24</v>
      </c>
      <c r="C72">
        <v>250</v>
      </c>
      <c r="D72" t="str">
        <f t="shared" si="4"/>
        <v>Apr</v>
      </c>
      <c r="E72">
        <f t="shared" si="5"/>
        <v>2015</v>
      </c>
      <c r="F72" s="4">
        <f>C72-'Capital Input'!$B$1</f>
        <v>230</v>
      </c>
    </row>
    <row r="73" spans="1:6" x14ac:dyDescent="0.25">
      <c r="A73" s="3">
        <v>42111</v>
      </c>
      <c r="B73" t="s">
        <v>24</v>
      </c>
      <c r="C73">
        <v>237.5</v>
      </c>
      <c r="D73" t="str">
        <f t="shared" si="4"/>
        <v>Apr</v>
      </c>
      <c r="E73">
        <f t="shared" si="5"/>
        <v>2015</v>
      </c>
      <c r="F73" s="4">
        <f>C73-'Capital Input'!$B$1</f>
        <v>217.5</v>
      </c>
    </row>
    <row r="74" spans="1:6" x14ac:dyDescent="0.25">
      <c r="A74" s="3">
        <v>42117</v>
      </c>
      <c r="B74" t="s">
        <v>6</v>
      </c>
      <c r="C74">
        <v>-250</v>
      </c>
      <c r="D74" t="str">
        <f t="shared" si="4"/>
        <v>Apr</v>
      </c>
      <c r="E74">
        <f t="shared" si="5"/>
        <v>2015</v>
      </c>
      <c r="F74" s="4">
        <f>C74-'Capital Input'!$B$1</f>
        <v>-270</v>
      </c>
    </row>
    <row r="75" spans="1:6" x14ac:dyDescent="0.25">
      <c r="A75" s="3">
        <v>42123</v>
      </c>
      <c r="B75" t="s">
        <v>6</v>
      </c>
      <c r="C75">
        <v>-237.5</v>
      </c>
      <c r="D75" t="str">
        <f t="shared" si="4"/>
        <v>Apr</v>
      </c>
      <c r="E75">
        <f t="shared" si="5"/>
        <v>2015</v>
      </c>
      <c r="F75" s="4">
        <f>C75-'Capital Input'!$B$1</f>
        <v>-257.5</v>
      </c>
    </row>
    <row r="76" spans="1:6" x14ac:dyDescent="0.25">
      <c r="A76" s="3">
        <v>42123</v>
      </c>
      <c r="B76" t="s">
        <v>24</v>
      </c>
      <c r="C76">
        <v>-237.5</v>
      </c>
      <c r="D76" t="str">
        <f t="shared" si="4"/>
        <v>Apr</v>
      </c>
      <c r="E76">
        <f t="shared" si="5"/>
        <v>2015</v>
      </c>
      <c r="F76" s="4">
        <f>C76-'Capital Input'!$B$1</f>
        <v>-257.5</v>
      </c>
    </row>
    <row r="77" spans="1:6" x14ac:dyDescent="0.25">
      <c r="A77" s="3">
        <v>42124</v>
      </c>
      <c r="B77" t="s">
        <v>6</v>
      </c>
      <c r="C77">
        <v>-250</v>
      </c>
      <c r="D77" t="str">
        <f t="shared" si="4"/>
        <v>Apr</v>
      </c>
      <c r="E77">
        <f t="shared" si="5"/>
        <v>2015</v>
      </c>
      <c r="F77" s="4">
        <f>C77-'Capital Input'!$B$1</f>
        <v>-270</v>
      </c>
    </row>
    <row r="78" spans="1:6" x14ac:dyDescent="0.25">
      <c r="A78" s="3">
        <v>42124</v>
      </c>
      <c r="B78" t="s">
        <v>8</v>
      </c>
      <c r="C78">
        <v>170</v>
      </c>
      <c r="D78" t="str">
        <f t="shared" si="4"/>
        <v>Apr</v>
      </c>
      <c r="E78">
        <f t="shared" si="5"/>
        <v>2015</v>
      </c>
      <c r="F78" s="4">
        <f>C78-'Capital Input'!$B$1</f>
        <v>150</v>
      </c>
    </row>
    <row r="79" spans="1:6" x14ac:dyDescent="0.25">
      <c r="A79" s="3">
        <v>42129</v>
      </c>
      <c r="B79" t="s">
        <v>6</v>
      </c>
      <c r="C79">
        <v>337.5</v>
      </c>
      <c r="D79" t="str">
        <f t="shared" si="4"/>
        <v>May</v>
      </c>
      <c r="E79">
        <f t="shared" si="5"/>
        <v>2015</v>
      </c>
      <c r="F79" s="4">
        <f>C79-'Capital Input'!$B$1</f>
        <v>317.5</v>
      </c>
    </row>
    <row r="80" spans="1:6" x14ac:dyDescent="0.25">
      <c r="A80" s="3">
        <v>42129</v>
      </c>
      <c r="B80" t="s">
        <v>6</v>
      </c>
      <c r="C80">
        <v>350</v>
      </c>
      <c r="D80" t="str">
        <f t="shared" si="4"/>
        <v>May</v>
      </c>
      <c r="E80">
        <f t="shared" si="5"/>
        <v>2015</v>
      </c>
      <c r="F80" s="4">
        <f>C80-'Capital Input'!$B$1</f>
        <v>330</v>
      </c>
    </row>
    <row r="81" spans="1:6" x14ac:dyDescent="0.25">
      <c r="A81" s="3">
        <v>42129</v>
      </c>
      <c r="B81" t="s">
        <v>6</v>
      </c>
      <c r="C81" s="16">
        <v>0</v>
      </c>
      <c r="D81" t="str">
        <f t="shared" si="4"/>
        <v>May</v>
      </c>
      <c r="E81">
        <f t="shared" si="5"/>
        <v>2015</v>
      </c>
      <c r="F81" s="4">
        <f>C81-'Capital Input'!$B$1</f>
        <v>-20</v>
      </c>
    </row>
    <row r="82" spans="1:6" x14ac:dyDescent="0.25">
      <c r="A82" s="3">
        <v>42132</v>
      </c>
      <c r="B82" t="s">
        <v>6</v>
      </c>
      <c r="C82">
        <v>212.5</v>
      </c>
      <c r="D82" t="str">
        <f t="shared" si="4"/>
        <v>May</v>
      </c>
      <c r="E82">
        <f t="shared" si="5"/>
        <v>2015</v>
      </c>
      <c r="F82" s="4">
        <f>C82-'Capital Input'!$B$1</f>
        <v>192.5</v>
      </c>
    </row>
    <row r="83" spans="1:6" x14ac:dyDescent="0.25">
      <c r="A83" s="3">
        <v>42132</v>
      </c>
      <c r="B83" t="s">
        <v>6</v>
      </c>
      <c r="C83">
        <v>200</v>
      </c>
      <c r="D83" t="str">
        <f t="shared" si="4"/>
        <v>May</v>
      </c>
      <c r="E83">
        <f t="shared" si="5"/>
        <v>2015</v>
      </c>
      <c r="F83" s="4">
        <f>C83-'Capital Input'!$B$1</f>
        <v>180</v>
      </c>
    </row>
    <row r="84" spans="1:6" x14ac:dyDescent="0.25">
      <c r="A84" s="3">
        <v>42132</v>
      </c>
      <c r="B84" t="s">
        <v>6</v>
      </c>
      <c r="C84">
        <v>-75</v>
      </c>
      <c r="D84" t="str">
        <f t="shared" si="4"/>
        <v>May</v>
      </c>
      <c r="E84">
        <f t="shared" si="5"/>
        <v>2015</v>
      </c>
      <c r="F84" s="4">
        <f>C84-'Capital Input'!$B$1</f>
        <v>-95</v>
      </c>
    </row>
    <row r="85" spans="1:6" x14ac:dyDescent="0.25">
      <c r="A85" s="3">
        <v>42132</v>
      </c>
      <c r="B85" t="s">
        <v>8</v>
      </c>
      <c r="C85">
        <v>235</v>
      </c>
      <c r="D85" t="str">
        <f t="shared" si="4"/>
        <v>May</v>
      </c>
      <c r="E85">
        <f t="shared" si="5"/>
        <v>2015</v>
      </c>
      <c r="F85" s="4">
        <f>C85-'Capital Input'!$B$1</f>
        <v>215</v>
      </c>
    </row>
    <row r="86" spans="1:6" x14ac:dyDescent="0.25">
      <c r="A86" s="3">
        <v>42132</v>
      </c>
      <c r="B86" t="s">
        <v>8</v>
      </c>
      <c r="C86">
        <v>-40</v>
      </c>
      <c r="D86" t="str">
        <f t="shared" si="4"/>
        <v>May</v>
      </c>
      <c r="E86">
        <f t="shared" si="5"/>
        <v>2015</v>
      </c>
      <c r="F86" s="4">
        <f>C86-'Capital Input'!$B$1</f>
        <v>-60</v>
      </c>
    </row>
    <row r="87" spans="1:6" x14ac:dyDescent="0.25">
      <c r="A87" s="3">
        <v>42132</v>
      </c>
      <c r="B87" t="s">
        <v>24</v>
      </c>
      <c r="C87">
        <v>-75</v>
      </c>
      <c r="D87" t="str">
        <f t="shared" si="4"/>
        <v>May</v>
      </c>
      <c r="E87">
        <f t="shared" si="5"/>
        <v>2015</v>
      </c>
      <c r="F87" s="4">
        <f>C87-'Capital Input'!$B$1</f>
        <v>-95</v>
      </c>
    </row>
    <row r="88" spans="1:6" x14ac:dyDescent="0.25">
      <c r="A88" s="3">
        <v>42132</v>
      </c>
      <c r="B88" t="s">
        <v>24</v>
      </c>
      <c r="C88">
        <v>200</v>
      </c>
      <c r="D88" t="str">
        <f t="shared" si="4"/>
        <v>May</v>
      </c>
      <c r="E88">
        <f t="shared" si="5"/>
        <v>2015</v>
      </c>
      <c r="F88" s="4">
        <f>C88-'Capital Input'!$B$1</f>
        <v>180</v>
      </c>
    </row>
    <row r="89" spans="1:6" x14ac:dyDescent="0.25">
      <c r="A89" s="3">
        <v>42132</v>
      </c>
      <c r="B89" t="s">
        <v>24</v>
      </c>
      <c r="C89">
        <v>212.5</v>
      </c>
      <c r="D89" t="str">
        <f t="shared" si="4"/>
        <v>May</v>
      </c>
      <c r="E89">
        <f t="shared" si="5"/>
        <v>2015</v>
      </c>
      <c r="F89" s="4">
        <f>C89-'Capital Input'!$B$1</f>
        <v>192.5</v>
      </c>
    </row>
    <row r="90" spans="1:6" x14ac:dyDescent="0.25">
      <c r="A90" s="3">
        <v>42138</v>
      </c>
      <c r="B90" t="s">
        <v>6</v>
      </c>
      <c r="C90">
        <v>312.5</v>
      </c>
      <c r="D90" t="str">
        <f t="shared" si="4"/>
        <v>May</v>
      </c>
      <c r="E90">
        <f t="shared" si="5"/>
        <v>2015</v>
      </c>
      <c r="F90" s="4">
        <f>C90-'Capital Input'!$B$1</f>
        <v>292.5</v>
      </c>
    </row>
    <row r="91" spans="1:6" x14ac:dyDescent="0.25">
      <c r="A91" s="3">
        <v>42138</v>
      </c>
      <c r="B91" t="s">
        <v>8</v>
      </c>
      <c r="C91">
        <v>10</v>
      </c>
      <c r="D91" t="str">
        <f t="shared" si="4"/>
        <v>May</v>
      </c>
      <c r="E91">
        <f t="shared" si="5"/>
        <v>2015</v>
      </c>
      <c r="F91" s="4">
        <f>C91-'Capital Input'!$B$1</f>
        <v>-10</v>
      </c>
    </row>
    <row r="92" spans="1:6" x14ac:dyDescent="0.25">
      <c r="A92" s="3">
        <v>42150</v>
      </c>
      <c r="B92" t="s">
        <v>6</v>
      </c>
      <c r="C92">
        <v>325</v>
      </c>
      <c r="D92" t="str">
        <f t="shared" si="4"/>
        <v>May</v>
      </c>
      <c r="E92">
        <f t="shared" si="5"/>
        <v>2015</v>
      </c>
      <c r="F92" s="4">
        <f>C92-'Capital Input'!$B$1</f>
        <v>305</v>
      </c>
    </row>
    <row r="93" spans="1:6" x14ac:dyDescent="0.25">
      <c r="A93" s="3">
        <v>42150</v>
      </c>
      <c r="B93" t="s">
        <v>6</v>
      </c>
      <c r="C93">
        <v>-225</v>
      </c>
      <c r="D93" t="str">
        <f t="shared" si="4"/>
        <v>May</v>
      </c>
      <c r="E93">
        <f t="shared" si="5"/>
        <v>2015</v>
      </c>
      <c r="F93" s="4">
        <f>C93-'Capital Input'!$B$1</f>
        <v>-245</v>
      </c>
    </row>
    <row r="94" spans="1:6" x14ac:dyDescent="0.25">
      <c r="A94" s="3">
        <v>42153</v>
      </c>
      <c r="B94" t="s">
        <v>6</v>
      </c>
      <c r="C94">
        <v>237.5</v>
      </c>
      <c r="D94" t="str">
        <f t="shared" si="4"/>
        <v>May</v>
      </c>
      <c r="E94">
        <f t="shared" si="5"/>
        <v>2015</v>
      </c>
      <c r="F94" s="4">
        <f>C94-'Capital Input'!$B$1</f>
        <v>217.5</v>
      </c>
    </row>
    <row r="95" spans="1:6" x14ac:dyDescent="0.25">
      <c r="A95" s="3">
        <v>42153</v>
      </c>
      <c r="B95" t="s">
        <v>24</v>
      </c>
      <c r="C95">
        <v>237.5</v>
      </c>
      <c r="D95" t="str">
        <f t="shared" si="4"/>
        <v>May</v>
      </c>
      <c r="E95">
        <f t="shared" si="5"/>
        <v>2015</v>
      </c>
      <c r="F95" s="4">
        <f>C95-'Capital Input'!$B$1</f>
        <v>217.5</v>
      </c>
    </row>
    <row r="96" spans="1:6" x14ac:dyDescent="0.25">
      <c r="A96" s="3">
        <v>42159</v>
      </c>
      <c r="B96" t="s">
        <v>6</v>
      </c>
      <c r="C96">
        <v>-200</v>
      </c>
      <c r="D96" t="str">
        <f t="shared" si="4"/>
        <v>Jun</v>
      </c>
      <c r="E96">
        <f t="shared" si="5"/>
        <v>2015</v>
      </c>
      <c r="F96" s="4">
        <f>C96-'Capital Input'!$B$1</f>
        <v>-220</v>
      </c>
    </row>
    <row r="97" spans="1:6" x14ac:dyDescent="0.25">
      <c r="A97" s="3">
        <v>42159</v>
      </c>
      <c r="B97" t="s">
        <v>8</v>
      </c>
      <c r="C97">
        <v>75</v>
      </c>
      <c r="D97" t="str">
        <f t="shared" si="4"/>
        <v>Jun</v>
      </c>
      <c r="E97">
        <f t="shared" si="5"/>
        <v>2015</v>
      </c>
      <c r="F97" s="4">
        <f>C97-'Capital Input'!$B$1</f>
        <v>55</v>
      </c>
    </row>
    <row r="98" spans="1:6" x14ac:dyDescent="0.25">
      <c r="A98" s="3">
        <v>42165</v>
      </c>
      <c r="B98" t="s">
        <v>6</v>
      </c>
      <c r="C98">
        <v>212.5</v>
      </c>
      <c r="D98" t="str">
        <f t="shared" ref="D98:D204" si="6">TEXT(A98,"mmm")</f>
        <v>Jun</v>
      </c>
      <c r="E98">
        <f t="shared" ref="E98:E204" si="7">YEAR(A98)</f>
        <v>2015</v>
      </c>
      <c r="F98" s="4">
        <f>C98-'Capital Input'!$B$1</f>
        <v>192.5</v>
      </c>
    </row>
    <row r="99" spans="1:6" x14ac:dyDescent="0.25">
      <c r="A99" s="3">
        <v>42165</v>
      </c>
      <c r="B99" t="s">
        <v>6</v>
      </c>
      <c r="C99">
        <v>-25</v>
      </c>
      <c r="D99" t="str">
        <f t="shared" si="6"/>
        <v>Jun</v>
      </c>
      <c r="E99">
        <f t="shared" si="7"/>
        <v>2015</v>
      </c>
      <c r="F99" s="4">
        <f>C99-'Capital Input'!$B$1</f>
        <v>-45</v>
      </c>
    </row>
    <row r="100" spans="1:6" x14ac:dyDescent="0.25">
      <c r="A100" s="3">
        <v>42165</v>
      </c>
      <c r="B100" t="s">
        <v>24</v>
      </c>
      <c r="C100">
        <v>-25</v>
      </c>
      <c r="D100" t="str">
        <f t="shared" si="6"/>
        <v>Jun</v>
      </c>
      <c r="E100">
        <f t="shared" si="7"/>
        <v>2015</v>
      </c>
      <c r="F100" s="4">
        <f>C100-'Capital Input'!$B$1</f>
        <v>-45</v>
      </c>
    </row>
    <row r="101" spans="1:6" x14ac:dyDescent="0.25">
      <c r="A101" s="3">
        <v>42165</v>
      </c>
      <c r="B101" t="s">
        <v>24</v>
      </c>
      <c r="C101">
        <v>212.5</v>
      </c>
      <c r="D101" t="str">
        <f t="shared" si="6"/>
        <v>Jun</v>
      </c>
      <c r="E101">
        <f t="shared" si="7"/>
        <v>2015</v>
      </c>
      <c r="F101" s="4">
        <f>C101-'Capital Input'!$B$1</f>
        <v>192.5</v>
      </c>
    </row>
    <row r="102" spans="1:6" x14ac:dyDescent="0.25">
      <c r="A102" s="3">
        <v>42173</v>
      </c>
      <c r="B102" t="s">
        <v>6</v>
      </c>
      <c r="C102">
        <v>225</v>
      </c>
      <c r="D102" t="str">
        <f t="shared" si="6"/>
        <v>Jun</v>
      </c>
      <c r="E102">
        <f t="shared" si="7"/>
        <v>2015</v>
      </c>
      <c r="F102" s="4">
        <f>C102-'Capital Input'!$B$1</f>
        <v>205</v>
      </c>
    </row>
    <row r="103" spans="1:6" x14ac:dyDescent="0.25">
      <c r="A103" s="3">
        <v>42173</v>
      </c>
      <c r="B103" t="s">
        <v>6</v>
      </c>
      <c r="C103">
        <v>212.5</v>
      </c>
      <c r="D103" t="str">
        <f t="shared" si="6"/>
        <v>Jun</v>
      </c>
      <c r="E103">
        <f t="shared" si="7"/>
        <v>2015</v>
      </c>
      <c r="F103" s="4">
        <f>C103-'Capital Input'!$B$1</f>
        <v>192.5</v>
      </c>
    </row>
    <row r="104" spans="1:6" x14ac:dyDescent="0.25">
      <c r="A104" s="3">
        <v>42173</v>
      </c>
      <c r="B104" t="s">
        <v>6</v>
      </c>
      <c r="C104">
        <v>-237.5</v>
      </c>
      <c r="D104" t="str">
        <f t="shared" si="6"/>
        <v>Jun</v>
      </c>
      <c r="E104">
        <f t="shared" si="7"/>
        <v>2015</v>
      </c>
      <c r="F104" s="4">
        <f>C104-'Capital Input'!$B$1</f>
        <v>-257.5</v>
      </c>
    </row>
    <row r="105" spans="1:6" x14ac:dyDescent="0.25">
      <c r="A105" s="3">
        <v>42173</v>
      </c>
      <c r="B105" t="s">
        <v>8</v>
      </c>
      <c r="C105">
        <v>235</v>
      </c>
      <c r="D105" t="str">
        <f t="shared" si="6"/>
        <v>Jun</v>
      </c>
      <c r="E105">
        <f t="shared" si="7"/>
        <v>2015</v>
      </c>
      <c r="F105" s="4">
        <f>C105-'Capital Input'!$B$1</f>
        <v>215</v>
      </c>
    </row>
    <row r="106" spans="1:6" x14ac:dyDescent="0.25">
      <c r="A106" s="3">
        <v>42173</v>
      </c>
      <c r="B106" t="s">
        <v>8</v>
      </c>
      <c r="C106">
        <v>230</v>
      </c>
      <c r="D106" t="str">
        <f t="shared" si="6"/>
        <v>Jun</v>
      </c>
      <c r="E106">
        <f t="shared" si="7"/>
        <v>2015</v>
      </c>
      <c r="F106" s="4">
        <f>C106-'Capital Input'!$B$1</f>
        <v>210</v>
      </c>
    </row>
    <row r="107" spans="1:6" x14ac:dyDescent="0.25">
      <c r="A107" s="3">
        <v>42173</v>
      </c>
      <c r="B107" t="s">
        <v>24</v>
      </c>
      <c r="C107">
        <v>-237.5</v>
      </c>
      <c r="D107" t="str">
        <f t="shared" si="6"/>
        <v>Jun</v>
      </c>
      <c r="E107">
        <f t="shared" si="7"/>
        <v>2015</v>
      </c>
      <c r="F107" s="4">
        <f>C107-'Capital Input'!$B$1</f>
        <v>-257.5</v>
      </c>
    </row>
    <row r="108" spans="1:6" x14ac:dyDescent="0.25">
      <c r="A108" s="3">
        <v>42173</v>
      </c>
      <c r="B108" t="s">
        <v>24</v>
      </c>
      <c r="C108">
        <v>212.5</v>
      </c>
      <c r="D108" t="str">
        <f t="shared" si="6"/>
        <v>Jun</v>
      </c>
      <c r="E108">
        <f t="shared" si="7"/>
        <v>2015</v>
      </c>
      <c r="F108" s="4">
        <f>C108-'Capital Input'!$B$1</f>
        <v>192.5</v>
      </c>
    </row>
    <row r="109" spans="1:6" x14ac:dyDescent="0.25">
      <c r="A109" s="3">
        <v>42173</v>
      </c>
      <c r="B109" t="s">
        <v>24</v>
      </c>
      <c r="C109">
        <v>225</v>
      </c>
      <c r="D109" t="str">
        <f t="shared" si="6"/>
        <v>Jun</v>
      </c>
      <c r="E109">
        <f t="shared" si="7"/>
        <v>2015</v>
      </c>
      <c r="F109" s="4">
        <f>C109-'Capital Input'!$B$1</f>
        <v>205</v>
      </c>
    </row>
    <row r="110" spans="1:6" x14ac:dyDescent="0.25">
      <c r="A110" s="3">
        <v>42179</v>
      </c>
      <c r="B110" t="s">
        <v>6</v>
      </c>
      <c r="C110">
        <v>187.5</v>
      </c>
      <c r="D110" t="str">
        <f t="shared" si="6"/>
        <v>Jun</v>
      </c>
      <c r="E110">
        <f t="shared" si="7"/>
        <v>2015</v>
      </c>
      <c r="F110" s="4">
        <f>C110-'Capital Input'!$B$1</f>
        <v>167.5</v>
      </c>
    </row>
    <row r="111" spans="1:6" x14ac:dyDescent="0.25">
      <c r="A111" s="3">
        <v>42179</v>
      </c>
      <c r="B111" t="s">
        <v>8</v>
      </c>
      <c r="C111">
        <v>40</v>
      </c>
      <c r="D111" t="str">
        <f t="shared" si="6"/>
        <v>Jun</v>
      </c>
      <c r="E111">
        <f t="shared" si="7"/>
        <v>2015</v>
      </c>
      <c r="F111" s="4">
        <f>C111-'Capital Input'!$B$1</f>
        <v>20</v>
      </c>
    </row>
    <row r="112" spans="1:6" x14ac:dyDescent="0.25">
      <c r="A112" s="3">
        <v>42184</v>
      </c>
      <c r="B112" t="s">
        <v>6</v>
      </c>
      <c r="C112">
        <v>350</v>
      </c>
      <c r="D112" t="str">
        <f t="shared" si="6"/>
        <v>Jun</v>
      </c>
      <c r="E112">
        <f t="shared" si="7"/>
        <v>2015</v>
      </c>
      <c r="F112" s="4">
        <f>C112-'Capital Input'!$B$1</f>
        <v>330</v>
      </c>
    </row>
    <row r="113" spans="1:6" x14ac:dyDescent="0.25">
      <c r="A113" s="3">
        <v>42193</v>
      </c>
      <c r="B113" t="s">
        <v>6</v>
      </c>
      <c r="C113">
        <v>225</v>
      </c>
      <c r="D113" t="str">
        <f t="shared" si="6"/>
        <v>Jul</v>
      </c>
      <c r="E113">
        <f t="shared" si="7"/>
        <v>2015</v>
      </c>
      <c r="F113" s="4">
        <f>C113-'Capital Input'!$B$1</f>
        <v>205</v>
      </c>
    </row>
    <row r="114" spans="1:6" x14ac:dyDescent="0.25">
      <c r="A114" s="3">
        <v>42193</v>
      </c>
      <c r="B114" t="s">
        <v>8</v>
      </c>
      <c r="C114">
        <v>15</v>
      </c>
      <c r="D114" t="str">
        <f t="shared" si="6"/>
        <v>Jul</v>
      </c>
      <c r="E114">
        <f t="shared" si="7"/>
        <v>2015</v>
      </c>
      <c r="F114" s="4">
        <f>C114-'Capital Input'!$B$1</f>
        <v>-5</v>
      </c>
    </row>
    <row r="115" spans="1:6" x14ac:dyDescent="0.25">
      <c r="A115" s="3">
        <v>42195</v>
      </c>
      <c r="B115" t="s">
        <v>8</v>
      </c>
      <c r="C115">
        <v>235</v>
      </c>
      <c r="D115" t="str">
        <f t="shared" si="6"/>
        <v>Jul</v>
      </c>
      <c r="E115">
        <f t="shared" si="7"/>
        <v>2015</v>
      </c>
      <c r="F115" s="4">
        <f>C115-'Capital Input'!$B$1</f>
        <v>215</v>
      </c>
    </row>
    <row r="116" spans="1:6" x14ac:dyDescent="0.25">
      <c r="A116" s="3">
        <v>42208</v>
      </c>
      <c r="B116" t="s">
        <v>6</v>
      </c>
      <c r="C116">
        <v>250</v>
      </c>
      <c r="D116" t="str">
        <f t="shared" ref="D116:D117" si="8">TEXT(A116,"mmm")</f>
        <v>Jul</v>
      </c>
      <c r="E116">
        <f t="shared" ref="E116:E117" si="9">YEAR(A116)</f>
        <v>2015</v>
      </c>
      <c r="F116" s="4">
        <f>C116-'Capital Input'!$B$1</f>
        <v>230</v>
      </c>
    </row>
    <row r="117" spans="1:6" x14ac:dyDescent="0.25">
      <c r="A117" s="3">
        <v>42208</v>
      </c>
      <c r="B117" t="s">
        <v>6</v>
      </c>
      <c r="C117">
        <v>-125</v>
      </c>
      <c r="D117" t="str">
        <f t="shared" si="8"/>
        <v>Jul</v>
      </c>
      <c r="E117">
        <f t="shared" si="9"/>
        <v>2015</v>
      </c>
      <c r="F117" s="4">
        <f>C117-'Capital Input'!$B$1</f>
        <v>-145</v>
      </c>
    </row>
    <row r="118" spans="1:6" x14ac:dyDescent="0.25">
      <c r="A118" s="3">
        <v>42208</v>
      </c>
      <c r="B118" t="s">
        <v>24</v>
      </c>
      <c r="C118">
        <v>250</v>
      </c>
      <c r="D118" t="str">
        <f t="shared" si="6"/>
        <v>Jul</v>
      </c>
      <c r="E118">
        <f t="shared" si="7"/>
        <v>2015</v>
      </c>
      <c r="F118" s="4">
        <f>C118-'Capital Input'!$B$1</f>
        <v>230</v>
      </c>
    </row>
    <row r="119" spans="1:6" x14ac:dyDescent="0.25">
      <c r="A119" s="3">
        <v>42208</v>
      </c>
      <c r="B119" t="s">
        <v>24</v>
      </c>
      <c r="C119">
        <v>-125</v>
      </c>
      <c r="D119" t="str">
        <f t="shared" si="6"/>
        <v>Jul</v>
      </c>
      <c r="E119">
        <f t="shared" si="7"/>
        <v>2015</v>
      </c>
      <c r="F119" s="4">
        <f>C119-'Capital Input'!$B$1</f>
        <v>-145</v>
      </c>
    </row>
    <row r="120" spans="1:6" x14ac:dyDescent="0.25">
      <c r="A120" s="3">
        <v>42209</v>
      </c>
      <c r="B120" t="s">
        <v>6</v>
      </c>
      <c r="C120">
        <v>237.5</v>
      </c>
      <c r="D120" t="str">
        <f t="shared" ref="D120:D122" si="10">TEXT(A120,"mmm")</f>
        <v>Jul</v>
      </c>
      <c r="E120">
        <f t="shared" ref="E120:E122" si="11">YEAR(A120)</f>
        <v>2015</v>
      </c>
      <c r="F120" s="4">
        <f>C120-'Capital Input'!$B$1</f>
        <v>217.5</v>
      </c>
    </row>
    <row r="121" spans="1:6" x14ac:dyDescent="0.25">
      <c r="A121" s="3">
        <v>42209</v>
      </c>
      <c r="B121" t="s">
        <v>6</v>
      </c>
      <c r="C121">
        <v>225</v>
      </c>
      <c r="D121" t="str">
        <f t="shared" si="10"/>
        <v>Jul</v>
      </c>
      <c r="E121">
        <f t="shared" si="11"/>
        <v>2015</v>
      </c>
      <c r="F121" s="4">
        <f>C121-'Capital Input'!$B$1</f>
        <v>205</v>
      </c>
    </row>
    <row r="122" spans="1:6" x14ac:dyDescent="0.25">
      <c r="A122" s="3">
        <v>42209</v>
      </c>
      <c r="B122" t="s">
        <v>6</v>
      </c>
      <c r="C122">
        <v>-62.5</v>
      </c>
      <c r="D122" t="str">
        <f t="shared" si="10"/>
        <v>Jul</v>
      </c>
      <c r="E122">
        <f t="shared" si="11"/>
        <v>2015</v>
      </c>
      <c r="F122" s="4">
        <f>C122-'Capital Input'!$B$1</f>
        <v>-82.5</v>
      </c>
    </row>
    <row r="123" spans="1:6" x14ac:dyDescent="0.25">
      <c r="A123" s="3">
        <v>42209</v>
      </c>
      <c r="B123" t="s">
        <v>24</v>
      </c>
      <c r="C123">
        <v>237.5</v>
      </c>
      <c r="D123" t="str">
        <f t="shared" si="6"/>
        <v>Jul</v>
      </c>
      <c r="E123">
        <f t="shared" si="7"/>
        <v>2015</v>
      </c>
      <c r="F123" s="4">
        <f>C123-'Capital Input'!$B$1</f>
        <v>217.5</v>
      </c>
    </row>
    <row r="124" spans="1:6" x14ac:dyDescent="0.25">
      <c r="A124" s="3">
        <v>42209</v>
      </c>
      <c r="B124" t="s">
        <v>24</v>
      </c>
      <c r="C124">
        <v>225</v>
      </c>
      <c r="D124" t="str">
        <f t="shared" si="6"/>
        <v>Jul</v>
      </c>
      <c r="E124">
        <f t="shared" si="7"/>
        <v>2015</v>
      </c>
      <c r="F124" s="4">
        <f>C124-'Capital Input'!$B$1</f>
        <v>205</v>
      </c>
    </row>
    <row r="125" spans="1:6" x14ac:dyDescent="0.25">
      <c r="A125" s="3">
        <v>42209</v>
      </c>
      <c r="B125" t="s">
        <v>24</v>
      </c>
      <c r="C125">
        <v>-62.5</v>
      </c>
      <c r="D125" t="str">
        <f t="shared" si="6"/>
        <v>Jul</v>
      </c>
      <c r="E125">
        <f t="shared" si="7"/>
        <v>2015</v>
      </c>
      <c r="F125" s="4">
        <f>C125-'Capital Input'!$B$1</f>
        <v>-82.5</v>
      </c>
    </row>
    <row r="126" spans="1:6" x14ac:dyDescent="0.25">
      <c r="A126" s="3">
        <v>42209</v>
      </c>
      <c r="B126" t="s">
        <v>8</v>
      </c>
      <c r="C126">
        <v>-30</v>
      </c>
      <c r="D126" t="str">
        <f t="shared" si="6"/>
        <v>Jul</v>
      </c>
      <c r="E126">
        <f t="shared" si="7"/>
        <v>2015</v>
      </c>
      <c r="F126" s="4">
        <f>C126-'Capital Input'!$B$1</f>
        <v>-50</v>
      </c>
    </row>
    <row r="127" spans="1:6" x14ac:dyDescent="0.25">
      <c r="A127" s="3">
        <v>42212</v>
      </c>
      <c r="B127" t="s">
        <v>6</v>
      </c>
      <c r="C127">
        <v>237.5</v>
      </c>
      <c r="D127" t="str">
        <f t="shared" si="6"/>
        <v>Jul</v>
      </c>
      <c r="E127">
        <f t="shared" si="7"/>
        <v>2015</v>
      </c>
      <c r="F127" s="4">
        <f>C127-'Capital Input'!$B$1</f>
        <v>217.5</v>
      </c>
    </row>
    <row r="128" spans="1:6" x14ac:dyDescent="0.25">
      <c r="A128" s="3">
        <v>42212</v>
      </c>
      <c r="B128" t="s">
        <v>6</v>
      </c>
      <c r="C128">
        <v>-250</v>
      </c>
      <c r="D128" t="str">
        <f t="shared" si="6"/>
        <v>Jul</v>
      </c>
      <c r="E128">
        <f t="shared" si="7"/>
        <v>2015</v>
      </c>
      <c r="F128" s="4">
        <f>C128-'Capital Input'!$B$1</f>
        <v>-270</v>
      </c>
    </row>
    <row r="129" spans="1:6" x14ac:dyDescent="0.25">
      <c r="A129" s="3">
        <v>42212</v>
      </c>
      <c r="B129" t="s">
        <v>24</v>
      </c>
      <c r="C129">
        <v>237.5</v>
      </c>
      <c r="D129" t="str">
        <f t="shared" si="6"/>
        <v>Jul</v>
      </c>
      <c r="E129">
        <f t="shared" si="7"/>
        <v>2015</v>
      </c>
      <c r="F129" s="4">
        <f>C129-'Capital Input'!$B$1</f>
        <v>217.5</v>
      </c>
    </row>
    <row r="130" spans="1:6" x14ac:dyDescent="0.25">
      <c r="A130" s="3">
        <v>42212</v>
      </c>
      <c r="B130" t="s">
        <v>24</v>
      </c>
      <c r="C130">
        <v>-250</v>
      </c>
      <c r="D130" t="str">
        <f t="shared" si="6"/>
        <v>Jul</v>
      </c>
      <c r="E130">
        <f t="shared" si="7"/>
        <v>2015</v>
      </c>
      <c r="F130" s="4">
        <f>C130-'Capital Input'!$B$1</f>
        <v>-270</v>
      </c>
    </row>
    <row r="131" spans="1:6" x14ac:dyDescent="0.25">
      <c r="A131" s="3">
        <v>42213</v>
      </c>
      <c r="B131" t="s">
        <v>6</v>
      </c>
      <c r="C131">
        <v>175</v>
      </c>
      <c r="D131" t="str">
        <f t="shared" si="6"/>
        <v>Jul</v>
      </c>
      <c r="E131">
        <f t="shared" si="7"/>
        <v>2015</v>
      </c>
      <c r="F131" s="4">
        <f>C131-'Capital Input'!$B$1</f>
        <v>155</v>
      </c>
    </row>
    <row r="132" spans="1:6" x14ac:dyDescent="0.25">
      <c r="A132" s="3">
        <v>42213</v>
      </c>
      <c r="B132" t="s">
        <v>24</v>
      </c>
      <c r="C132">
        <v>-100</v>
      </c>
      <c r="D132" t="str">
        <f t="shared" si="6"/>
        <v>Jul</v>
      </c>
      <c r="E132">
        <f t="shared" si="7"/>
        <v>2015</v>
      </c>
      <c r="F132" s="4">
        <f>C132-'Capital Input'!$B$1</f>
        <v>-120</v>
      </c>
    </row>
    <row r="133" spans="1:6" x14ac:dyDescent="0.25">
      <c r="A133" s="3">
        <v>42213</v>
      </c>
      <c r="B133" t="s">
        <v>8</v>
      </c>
      <c r="C133">
        <v>0</v>
      </c>
      <c r="D133" t="str">
        <f t="shared" si="6"/>
        <v>Jul</v>
      </c>
      <c r="E133">
        <f t="shared" si="7"/>
        <v>2015</v>
      </c>
      <c r="F133" s="4">
        <f>C133-'Capital Input'!$B$1</f>
        <v>-20</v>
      </c>
    </row>
    <row r="134" spans="1:6" x14ac:dyDescent="0.25">
      <c r="A134" s="3">
        <v>42221</v>
      </c>
      <c r="B134" t="s">
        <v>24</v>
      </c>
      <c r="C134">
        <v>-175</v>
      </c>
      <c r="D134" t="str">
        <f t="shared" si="6"/>
        <v>Aug</v>
      </c>
      <c r="E134">
        <f t="shared" si="7"/>
        <v>2015</v>
      </c>
      <c r="F134" s="4">
        <f>C134-'Capital Input'!$B$1</f>
        <v>-195</v>
      </c>
    </row>
    <row r="135" spans="1:6" x14ac:dyDescent="0.25">
      <c r="A135" s="3">
        <v>42221</v>
      </c>
      <c r="B135" t="s">
        <v>6</v>
      </c>
      <c r="C135">
        <v>-175</v>
      </c>
      <c r="D135" t="str">
        <f t="shared" si="6"/>
        <v>Aug</v>
      </c>
      <c r="E135">
        <f t="shared" si="7"/>
        <v>2015</v>
      </c>
      <c r="F135" s="4">
        <f>C135-'Capital Input'!$B$1</f>
        <v>-195</v>
      </c>
    </row>
    <row r="136" spans="1:6" x14ac:dyDescent="0.25">
      <c r="A136" s="3">
        <v>42222</v>
      </c>
      <c r="B136" t="s">
        <v>24</v>
      </c>
      <c r="C136">
        <v>-250</v>
      </c>
      <c r="D136" t="str">
        <f t="shared" si="6"/>
        <v>Aug</v>
      </c>
      <c r="E136">
        <f t="shared" si="7"/>
        <v>2015</v>
      </c>
      <c r="F136" s="4">
        <f>C136-'Capital Input'!$B$1</f>
        <v>-270</v>
      </c>
    </row>
    <row r="137" spans="1:6" x14ac:dyDescent="0.25">
      <c r="A137" s="3">
        <v>42222</v>
      </c>
      <c r="B137" t="s">
        <v>6</v>
      </c>
      <c r="C137">
        <v>-250</v>
      </c>
      <c r="D137" t="str">
        <f t="shared" si="6"/>
        <v>Aug</v>
      </c>
      <c r="E137">
        <f t="shared" si="7"/>
        <v>2015</v>
      </c>
      <c r="F137" s="4">
        <f>C137-'Capital Input'!$B$1</f>
        <v>-270</v>
      </c>
    </row>
    <row r="138" spans="1:6" x14ac:dyDescent="0.25">
      <c r="A138" s="3">
        <v>42226</v>
      </c>
      <c r="B138" t="s">
        <v>6</v>
      </c>
      <c r="C138">
        <v>312.5</v>
      </c>
      <c r="D138" t="str">
        <f t="shared" si="6"/>
        <v>Aug</v>
      </c>
      <c r="E138">
        <f t="shared" si="7"/>
        <v>2015</v>
      </c>
      <c r="F138" s="4">
        <f>C138-'Capital Input'!$B$1</f>
        <v>292.5</v>
      </c>
    </row>
    <row r="139" spans="1:6" x14ac:dyDescent="0.25">
      <c r="A139" s="3">
        <v>42226</v>
      </c>
      <c r="B139" t="s">
        <v>6</v>
      </c>
      <c r="C139">
        <v>100</v>
      </c>
      <c r="D139" t="str">
        <f t="shared" si="6"/>
        <v>Aug</v>
      </c>
      <c r="E139">
        <f t="shared" si="7"/>
        <v>2015</v>
      </c>
      <c r="F139" s="4">
        <f>C139-'Capital Input'!$B$1</f>
        <v>80</v>
      </c>
    </row>
    <row r="140" spans="1:6" x14ac:dyDescent="0.25">
      <c r="A140" s="3">
        <v>42228</v>
      </c>
      <c r="B140" t="s">
        <v>8</v>
      </c>
      <c r="C140">
        <v>-145</v>
      </c>
      <c r="D140" t="str">
        <f t="shared" si="6"/>
        <v>Aug</v>
      </c>
      <c r="E140">
        <f t="shared" si="7"/>
        <v>2015</v>
      </c>
      <c r="F140" s="4">
        <f>C140-'Capital Input'!$B$1</f>
        <v>-165</v>
      </c>
    </row>
    <row r="141" spans="1:6" x14ac:dyDescent="0.25">
      <c r="A141" s="3">
        <v>42228</v>
      </c>
      <c r="B141" t="s">
        <v>6</v>
      </c>
      <c r="C141">
        <v>-225</v>
      </c>
      <c r="D141" t="str">
        <f t="shared" si="6"/>
        <v>Aug</v>
      </c>
      <c r="E141">
        <f t="shared" si="7"/>
        <v>2015</v>
      </c>
      <c r="F141" s="4">
        <f>C141-'Capital Input'!$B$1</f>
        <v>-245</v>
      </c>
    </row>
    <row r="142" spans="1:6" x14ac:dyDescent="0.25">
      <c r="A142" s="3">
        <v>42235</v>
      </c>
      <c r="B142" t="s">
        <v>6</v>
      </c>
      <c r="C142">
        <v>250</v>
      </c>
      <c r="D142" t="str">
        <f t="shared" si="6"/>
        <v>Aug</v>
      </c>
      <c r="E142">
        <f t="shared" si="7"/>
        <v>2015</v>
      </c>
      <c r="F142" s="4">
        <f>C142-'Capital Input'!$B$1</f>
        <v>230</v>
      </c>
    </row>
    <row r="143" spans="1:6" x14ac:dyDescent="0.25">
      <c r="A143" s="3">
        <v>42235</v>
      </c>
      <c r="B143" t="s">
        <v>24</v>
      </c>
      <c r="C143">
        <v>250</v>
      </c>
      <c r="D143" t="str">
        <f t="shared" si="6"/>
        <v>Aug</v>
      </c>
      <c r="E143">
        <f t="shared" si="7"/>
        <v>2015</v>
      </c>
      <c r="F143" s="4">
        <f>C143-'Capital Input'!$B$1</f>
        <v>230</v>
      </c>
    </row>
    <row r="144" spans="1:6" x14ac:dyDescent="0.25">
      <c r="A144" s="3">
        <v>42235</v>
      </c>
      <c r="B144" t="s">
        <v>8</v>
      </c>
      <c r="C144">
        <v>235</v>
      </c>
      <c r="D144" t="str">
        <f t="shared" si="6"/>
        <v>Aug</v>
      </c>
      <c r="E144">
        <f t="shared" si="7"/>
        <v>2015</v>
      </c>
      <c r="F144" s="4">
        <f>C144-'Capital Input'!$B$1</f>
        <v>215</v>
      </c>
    </row>
    <row r="145" spans="1:6" x14ac:dyDescent="0.25">
      <c r="A145" s="3">
        <v>42235</v>
      </c>
      <c r="B145" t="s">
        <v>6</v>
      </c>
      <c r="C145">
        <v>250</v>
      </c>
      <c r="D145" t="str">
        <f t="shared" si="6"/>
        <v>Aug</v>
      </c>
      <c r="E145">
        <f t="shared" si="7"/>
        <v>2015</v>
      </c>
      <c r="F145" s="4">
        <f>C145-'Capital Input'!$B$1</f>
        <v>230</v>
      </c>
    </row>
    <row r="146" spans="1:6" x14ac:dyDescent="0.25">
      <c r="A146" s="3">
        <v>42235</v>
      </c>
      <c r="B146" t="s">
        <v>24</v>
      </c>
      <c r="C146">
        <v>250</v>
      </c>
      <c r="D146" t="str">
        <f t="shared" si="6"/>
        <v>Aug</v>
      </c>
      <c r="E146">
        <f t="shared" si="7"/>
        <v>2015</v>
      </c>
      <c r="F146" s="4">
        <f>C146-'Capital Input'!$B$1</f>
        <v>230</v>
      </c>
    </row>
    <row r="147" spans="1:6" x14ac:dyDescent="0.25">
      <c r="A147" s="3">
        <v>42235</v>
      </c>
      <c r="B147" t="s">
        <v>6</v>
      </c>
      <c r="C147">
        <v>-212.5</v>
      </c>
      <c r="D147" t="str">
        <f t="shared" si="6"/>
        <v>Aug</v>
      </c>
      <c r="E147">
        <f t="shared" si="7"/>
        <v>2015</v>
      </c>
      <c r="F147" s="4">
        <f>C147-'Capital Input'!$B$1</f>
        <v>-232.5</v>
      </c>
    </row>
    <row r="148" spans="1:6" x14ac:dyDescent="0.25">
      <c r="A148" s="3">
        <v>42235</v>
      </c>
      <c r="B148" t="s">
        <v>24</v>
      </c>
      <c r="C148">
        <v>-212.5</v>
      </c>
      <c r="D148" t="str">
        <f t="shared" si="6"/>
        <v>Aug</v>
      </c>
      <c r="E148">
        <f t="shared" si="7"/>
        <v>2015</v>
      </c>
      <c r="F148" s="4">
        <f>C148-'Capital Input'!$B$1</f>
        <v>-232.5</v>
      </c>
    </row>
    <row r="149" spans="1:6" x14ac:dyDescent="0.25">
      <c r="A149" s="3">
        <v>42235</v>
      </c>
      <c r="B149" t="s">
        <v>8</v>
      </c>
      <c r="C149">
        <v>-210</v>
      </c>
      <c r="D149" t="str">
        <f t="shared" si="6"/>
        <v>Aug</v>
      </c>
      <c r="E149">
        <f t="shared" si="7"/>
        <v>2015</v>
      </c>
      <c r="F149" s="4">
        <f>C149-'Capital Input'!$B$1</f>
        <v>-230</v>
      </c>
    </row>
    <row r="150" spans="1:6" x14ac:dyDescent="0.25">
      <c r="A150" s="3">
        <v>42236</v>
      </c>
      <c r="B150" t="s">
        <v>8</v>
      </c>
      <c r="C150">
        <v>175</v>
      </c>
      <c r="D150" t="str">
        <f t="shared" si="6"/>
        <v>Aug</v>
      </c>
      <c r="E150">
        <f t="shared" si="7"/>
        <v>2015</v>
      </c>
      <c r="F150" s="4">
        <f>C150-'Capital Input'!$B$1</f>
        <v>155</v>
      </c>
    </row>
    <row r="151" spans="1:6" x14ac:dyDescent="0.25">
      <c r="A151" s="3">
        <v>42236</v>
      </c>
      <c r="B151" t="s">
        <v>6</v>
      </c>
      <c r="C151">
        <v>350</v>
      </c>
      <c r="D151" t="str">
        <f t="shared" si="6"/>
        <v>Aug</v>
      </c>
      <c r="E151">
        <f t="shared" si="7"/>
        <v>2015</v>
      </c>
      <c r="F151" s="4">
        <f>C151-'Capital Input'!$B$1</f>
        <v>330</v>
      </c>
    </row>
    <row r="152" spans="1:6" x14ac:dyDescent="0.25">
      <c r="A152" s="3">
        <v>42236</v>
      </c>
      <c r="B152" t="s">
        <v>8</v>
      </c>
      <c r="C152">
        <v>230</v>
      </c>
      <c r="D152" t="str">
        <f t="shared" si="6"/>
        <v>Aug</v>
      </c>
      <c r="E152">
        <f t="shared" si="7"/>
        <v>2015</v>
      </c>
      <c r="F152" s="4">
        <f>C152-'Capital Input'!$B$1</f>
        <v>210</v>
      </c>
    </row>
    <row r="153" spans="1:6" x14ac:dyDescent="0.25">
      <c r="A153" s="3">
        <v>42236</v>
      </c>
      <c r="B153" t="s">
        <v>6</v>
      </c>
      <c r="C153">
        <v>337.5</v>
      </c>
      <c r="D153" t="str">
        <f t="shared" si="6"/>
        <v>Aug</v>
      </c>
      <c r="E153">
        <f t="shared" si="7"/>
        <v>2015</v>
      </c>
      <c r="F153" s="4">
        <f>C153-'Capital Input'!$B$1</f>
        <v>317.5</v>
      </c>
    </row>
    <row r="154" spans="1:6" x14ac:dyDescent="0.25">
      <c r="A154" s="3">
        <v>42236</v>
      </c>
      <c r="B154" t="s">
        <v>8</v>
      </c>
      <c r="C154">
        <v>230</v>
      </c>
      <c r="D154" t="str">
        <f t="shared" si="6"/>
        <v>Aug</v>
      </c>
      <c r="E154">
        <f t="shared" si="7"/>
        <v>2015</v>
      </c>
      <c r="F154" s="4">
        <f>C154-'Capital Input'!$B$1</f>
        <v>210</v>
      </c>
    </row>
    <row r="155" spans="1:6" x14ac:dyDescent="0.25">
      <c r="A155" s="3">
        <v>42236</v>
      </c>
      <c r="B155" t="s">
        <v>6</v>
      </c>
      <c r="C155">
        <v>350</v>
      </c>
      <c r="D155" t="str">
        <f t="shared" si="6"/>
        <v>Aug</v>
      </c>
      <c r="E155">
        <f t="shared" si="7"/>
        <v>2015</v>
      </c>
      <c r="F155" s="4">
        <f>C155-'Capital Input'!$B$1</f>
        <v>330</v>
      </c>
    </row>
    <row r="156" spans="1:6" x14ac:dyDescent="0.25">
      <c r="A156" s="3">
        <v>42236</v>
      </c>
      <c r="B156" t="s">
        <v>8</v>
      </c>
      <c r="C156">
        <v>230</v>
      </c>
      <c r="D156" t="str">
        <f t="shared" si="6"/>
        <v>Aug</v>
      </c>
      <c r="E156">
        <f t="shared" si="7"/>
        <v>2015</v>
      </c>
      <c r="F156" s="4">
        <f>C156-'Capital Input'!$B$1</f>
        <v>210</v>
      </c>
    </row>
    <row r="157" spans="1:6" x14ac:dyDescent="0.25">
      <c r="A157" s="3">
        <v>42237</v>
      </c>
      <c r="B157" t="s">
        <v>8</v>
      </c>
      <c r="C157">
        <v>-315</v>
      </c>
      <c r="D157" t="str">
        <f t="shared" si="6"/>
        <v>Aug</v>
      </c>
      <c r="E157">
        <f t="shared" si="7"/>
        <v>2015</v>
      </c>
      <c r="F157" s="4">
        <f>C157-'Capital Input'!$B$1</f>
        <v>-335</v>
      </c>
    </row>
    <row r="158" spans="1:6" x14ac:dyDescent="0.25">
      <c r="A158" s="3">
        <v>42237</v>
      </c>
      <c r="B158" t="s">
        <v>8</v>
      </c>
      <c r="C158">
        <v>235</v>
      </c>
      <c r="D158" t="str">
        <f t="shared" si="6"/>
        <v>Aug</v>
      </c>
      <c r="E158">
        <f t="shared" si="7"/>
        <v>2015</v>
      </c>
      <c r="F158" s="4">
        <f>C158-'Capital Input'!$B$1</f>
        <v>215</v>
      </c>
    </row>
    <row r="159" spans="1:6" x14ac:dyDescent="0.25">
      <c r="A159" s="3">
        <v>42240</v>
      </c>
      <c r="B159" t="s">
        <v>6</v>
      </c>
      <c r="C159">
        <v>-50</v>
      </c>
      <c r="D159" t="str">
        <f t="shared" si="6"/>
        <v>Aug</v>
      </c>
      <c r="E159">
        <f t="shared" si="7"/>
        <v>2015</v>
      </c>
      <c r="F159" s="4">
        <f>C159-'Capital Input'!$B$1</f>
        <v>-70</v>
      </c>
    </row>
    <row r="160" spans="1:6" x14ac:dyDescent="0.25">
      <c r="A160" s="3">
        <v>42240</v>
      </c>
      <c r="B160" t="s">
        <v>8</v>
      </c>
      <c r="C160">
        <v>175</v>
      </c>
      <c r="D160" t="str">
        <f t="shared" si="6"/>
        <v>Aug</v>
      </c>
      <c r="E160">
        <f t="shared" si="7"/>
        <v>2015</v>
      </c>
      <c r="F160" s="4">
        <f>C160-'Capital Input'!$B$1</f>
        <v>155</v>
      </c>
    </row>
    <row r="161" spans="1:17" x14ac:dyDescent="0.25">
      <c r="A161" s="3">
        <v>42243</v>
      </c>
      <c r="B161" t="s">
        <v>8</v>
      </c>
      <c r="C161">
        <v>235</v>
      </c>
      <c r="D161" t="str">
        <f t="shared" si="6"/>
        <v>Aug</v>
      </c>
      <c r="E161">
        <f t="shared" si="7"/>
        <v>2015</v>
      </c>
      <c r="F161" s="4">
        <f>C161-'Capital Input'!$B$1</f>
        <v>215</v>
      </c>
    </row>
    <row r="162" spans="1:17" x14ac:dyDescent="0.25">
      <c r="A162" s="3">
        <v>42243</v>
      </c>
      <c r="B162" t="s">
        <v>8</v>
      </c>
      <c r="C162">
        <v>220</v>
      </c>
      <c r="D162" t="str">
        <f t="shared" si="6"/>
        <v>Aug</v>
      </c>
      <c r="E162">
        <f t="shared" si="7"/>
        <v>2015</v>
      </c>
      <c r="F162" s="4">
        <f>C162-'Capital Input'!$B$1</f>
        <v>200</v>
      </c>
    </row>
    <row r="163" spans="1:17" x14ac:dyDescent="0.25">
      <c r="A163" s="3">
        <v>42243</v>
      </c>
      <c r="B163" t="s">
        <v>6</v>
      </c>
      <c r="C163">
        <v>275</v>
      </c>
      <c r="D163" t="str">
        <f t="shared" si="6"/>
        <v>Aug</v>
      </c>
      <c r="E163">
        <f t="shared" si="7"/>
        <v>2015</v>
      </c>
      <c r="F163" s="4">
        <f>C163-'Capital Input'!$B$1</f>
        <v>255</v>
      </c>
    </row>
    <row r="164" spans="1:17" x14ac:dyDescent="0.25">
      <c r="A164" s="3">
        <v>42243</v>
      </c>
      <c r="B164" t="s">
        <v>8</v>
      </c>
      <c r="C164">
        <v>-225</v>
      </c>
      <c r="D164" t="str">
        <f t="shared" si="6"/>
        <v>Aug</v>
      </c>
      <c r="E164">
        <f t="shared" si="7"/>
        <v>2015</v>
      </c>
      <c r="F164" s="4">
        <f>C164-'Capital Input'!$B$1</f>
        <v>-245</v>
      </c>
    </row>
    <row r="165" spans="1:17" x14ac:dyDescent="0.25">
      <c r="A165" s="3">
        <v>42243</v>
      </c>
      <c r="B165" t="s">
        <v>6</v>
      </c>
      <c r="C165">
        <v>-350</v>
      </c>
      <c r="D165" t="str">
        <f t="shared" si="6"/>
        <v>Aug</v>
      </c>
      <c r="E165">
        <f t="shared" si="7"/>
        <v>2015</v>
      </c>
      <c r="F165" s="4">
        <f>C165-'Capital Input'!$B$1</f>
        <v>-370</v>
      </c>
    </row>
    <row r="166" spans="1:17" x14ac:dyDescent="0.25">
      <c r="A166" s="3">
        <v>42250</v>
      </c>
      <c r="B166" t="s">
        <v>6</v>
      </c>
      <c r="C166">
        <v>-350</v>
      </c>
      <c r="D166" t="str">
        <f t="shared" si="6"/>
        <v>Sep</v>
      </c>
      <c r="E166">
        <f t="shared" si="7"/>
        <v>2015</v>
      </c>
      <c r="F166" s="4">
        <f>C166-'Capital Input'!$B$1</f>
        <v>-370</v>
      </c>
    </row>
    <row r="167" spans="1:17" x14ac:dyDescent="0.25">
      <c r="A167" s="3">
        <v>42250</v>
      </c>
      <c r="B167" t="s">
        <v>8</v>
      </c>
      <c r="C167">
        <v>235</v>
      </c>
      <c r="D167" t="str">
        <f t="shared" si="6"/>
        <v>Sep</v>
      </c>
      <c r="E167">
        <f t="shared" si="7"/>
        <v>2015</v>
      </c>
      <c r="F167" s="4">
        <f>C167-'Capital Input'!$B$1</f>
        <v>215</v>
      </c>
    </row>
    <row r="168" spans="1:17" x14ac:dyDescent="0.25">
      <c r="A168" s="3">
        <v>42250</v>
      </c>
      <c r="B168" t="s">
        <v>8</v>
      </c>
      <c r="C168">
        <v>-230</v>
      </c>
      <c r="D168" t="str">
        <f t="shared" si="6"/>
        <v>Sep</v>
      </c>
      <c r="E168">
        <f t="shared" si="7"/>
        <v>2015</v>
      </c>
      <c r="F168" s="4">
        <f>C168-'Capital Input'!$B$1</f>
        <v>-250</v>
      </c>
      <c r="L168" s="3"/>
      <c r="Q168" s="4"/>
    </row>
    <row r="169" spans="1:17" x14ac:dyDescent="0.25">
      <c r="A169" s="3">
        <v>42251</v>
      </c>
      <c r="B169" t="s">
        <v>8</v>
      </c>
      <c r="C169">
        <v>235</v>
      </c>
      <c r="D169" t="str">
        <f t="shared" si="6"/>
        <v>Sep</v>
      </c>
      <c r="E169">
        <f t="shared" si="7"/>
        <v>2015</v>
      </c>
      <c r="F169" s="4">
        <f>C169-'Capital Input'!$B$1</f>
        <v>215</v>
      </c>
      <c r="L169" s="3"/>
      <c r="Q169" s="4"/>
    </row>
    <row r="170" spans="1:17" x14ac:dyDescent="0.25">
      <c r="A170" s="3">
        <v>42262</v>
      </c>
      <c r="B170" t="s">
        <v>6</v>
      </c>
      <c r="C170">
        <v>212.5</v>
      </c>
      <c r="D170" t="str">
        <f t="shared" si="6"/>
        <v>Sep</v>
      </c>
      <c r="E170">
        <f t="shared" si="7"/>
        <v>2015</v>
      </c>
      <c r="F170" s="4">
        <f>C170-'Capital Input'!$B$1</f>
        <v>192.5</v>
      </c>
      <c r="L170" s="3"/>
      <c r="Q170" s="4"/>
    </row>
    <row r="171" spans="1:17" x14ac:dyDescent="0.25">
      <c r="A171" s="3">
        <v>42262</v>
      </c>
      <c r="B171" t="s">
        <v>6</v>
      </c>
      <c r="C171">
        <v>-100</v>
      </c>
      <c r="D171" t="str">
        <f t="shared" si="6"/>
        <v>Sep</v>
      </c>
      <c r="E171">
        <f t="shared" si="7"/>
        <v>2015</v>
      </c>
      <c r="F171" s="4">
        <f>C171-'Capital Input'!$B$1</f>
        <v>-120</v>
      </c>
      <c r="L171" s="3"/>
      <c r="Q171" s="4"/>
    </row>
    <row r="172" spans="1:17" x14ac:dyDescent="0.25">
      <c r="A172" s="3">
        <v>42262</v>
      </c>
      <c r="B172" t="s">
        <v>24</v>
      </c>
      <c r="C172">
        <v>212.5</v>
      </c>
      <c r="D172" t="str">
        <f t="shared" si="6"/>
        <v>Sep</v>
      </c>
      <c r="E172">
        <f t="shared" si="7"/>
        <v>2015</v>
      </c>
      <c r="F172" s="4">
        <f>C172-'Capital Input'!$B$1</f>
        <v>192.5</v>
      </c>
      <c r="L172" s="3"/>
      <c r="Q172" s="4"/>
    </row>
    <row r="173" spans="1:17" x14ac:dyDescent="0.25">
      <c r="A173" s="3">
        <v>42262</v>
      </c>
      <c r="B173" t="s">
        <v>24</v>
      </c>
      <c r="C173">
        <v>-100</v>
      </c>
      <c r="D173" t="str">
        <f t="shared" si="6"/>
        <v>Sep</v>
      </c>
      <c r="E173">
        <f t="shared" si="7"/>
        <v>2015</v>
      </c>
      <c r="F173" s="4">
        <f>C173-'Capital Input'!$B$1</f>
        <v>-120</v>
      </c>
      <c r="L173" s="3"/>
      <c r="Q173" s="4"/>
    </row>
    <row r="174" spans="1:17" x14ac:dyDescent="0.25">
      <c r="A174" s="3">
        <v>42263</v>
      </c>
      <c r="B174" t="s">
        <v>6</v>
      </c>
      <c r="C174">
        <v>287.5</v>
      </c>
      <c r="D174" t="str">
        <f t="shared" si="6"/>
        <v>Sep</v>
      </c>
      <c r="E174">
        <f t="shared" si="7"/>
        <v>2015</v>
      </c>
      <c r="F174" s="4">
        <f>C174-'Capital Input'!$B$1</f>
        <v>267.5</v>
      </c>
      <c r="L174" s="3"/>
      <c r="Q174" s="4"/>
    </row>
    <row r="175" spans="1:17" x14ac:dyDescent="0.25">
      <c r="A175" s="3">
        <v>42263</v>
      </c>
      <c r="B175" t="s">
        <v>8</v>
      </c>
      <c r="C175">
        <v>235</v>
      </c>
      <c r="D175" t="str">
        <f t="shared" si="6"/>
        <v>Sep</v>
      </c>
      <c r="E175">
        <f t="shared" si="7"/>
        <v>2015</v>
      </c>
      <c r="F175" s="4">
        <f>C175-'Capital Input'!$B$1</f>
        <v>215</v>
      </c>
      <c r="L175" s="3"/>
      <c r="Q175" s="4"/>
    </row>
    <row r="176" spans="1:17" x14ac:dyDescent="0.25">
      <c r="A176" s="3">
        <v>42268</v>
      </c>
      <c r="B176" t="s">
        <v>6</v>
      </c>
      <c r="C176">
        <v>-350</v>
      </c>
      <c r="D176" t="str">
        <f t="shared" si="6"/>
        <v>Sep</v>
      </c>
      <c r="E176">
        <f t="shared" si="7"/>
        <v>2015</v>
      </c>
      <c r="F176" s="4">
        <f>C176-'Capital Input'!$B$1</f>
        <v>-370</v>
      </c>
      <c r="L176" s="3"/>
      <c r="Q176" s="4"/>
    </row>
    <row r="177" spans="1:17" x14ac:dyDescent="0.25">
      <c r="A177" s="3">
        <v>42269</v>
      </c>
      <c r="B177" t="s">
        <v>6</v>
      </c>
      <c r="C177">
        <v>350</v>
      </c>
      <c r="D177" t="str">
        <f t="shared" si="6"/>
        <v>Sep</v>
      </c>
      <c r="E177">
        <f t="shared" si="7"/>
        <v>2015</v>
      </c>
      <c r="F177" s="4">
        <f>C177-'Capital Input'!$B$1</f>
        <v>330</v>
      </c>
      <c r="L177" s="3"/>
      <c r="Q177" s="4"/>
    </row>
    <row r="178" spans="1:17" x14ac:dyDescent="0.25">
      <c r="A178" s="3">
        <v>42271</v>
      </c>
      <c r="B178" t="s">
        <v>6</v>
      </c>
      <c r="C178">
        <v>375</v>
      </c>
      <c r="D178" t="str">
        <f t="shared" si="6"/>
        <v>Sep</v>
      </c>
      <c r="E178">
        <f t="shared" si="7"/>
        <v>2015</v>
      </c>
      <c r="F178" s="4">
        <f>C178-'Capital Input'!$B$1</f>
        <v>355</v>
      </c>
      <c r="L178" s="3"/>
      <c r="Q178" s="4"/>
    </row>
    <row r="179" spans="1:17" x14ac:dyDescent="0.25">
      <c r="A179" s="3">
        <v>42271</v>
      </c>
      <c r="B179" t="s">
        <v>8</v>
      </c>
      <c r="C179">
        <v>245</v>
      </c>
      <c r="D179" t="str">
        <f t="shared" si="6"/>
        <v>Sep</v>
      </c>
      <c r="E179">
        <f t="shared" si="7"/>
        <v>2015</v>
      </c>
      <c r="F179" s="4">
        <f>C179-'Capital Input'!$B$1</f>
        <v>225</v>
      </c>
      <c r="L179" s="3"/>
      <c r="Q179" s="4"/>
    </row>
    <row r="180" spans="1:17" x14ac:dyDescent="0.25">
      <c r="A180" s="3">
        <v>42271</v>
      </c>
      <c r="B180" t="s">
        <v>8</v>
      </c>
      <c r="C180">
        <v>-310</v>
      </c>
      <c r="D180" t="str">
        <f t="shared" si="6"/>
        <v>Sep</v>
      </c>
      <c r="E180">
        <f t="shared" si="7"/>
        <v>2015</v>
      </c>
      <c r="F180" s="4">
        <f>C180-'Capital Input'!$B$1</f>
        <v>-330</v>
      </c>
      <c r="L180" s="3"/>
      <c r="Q180" s="4"/>
    </row>
    <row r="181" spans="1:17" x14ac:dyDescent="0.25">
      <c r="A181" s="3">
        <v>42272</v>
      </c>
      <c r="B181" t="s">
        <v>8</v>
      </c>
      <c r="C181">
        <v>235</v>
      </c>
      <c r="D181" t="str">
        <f t="shared" si="6"/>
        <v>Sep</v>
      </c>
      <c r="E181">
        <f t="shared" si="7"/>
        <v>2015</v>
      </c>
      <c r="F181" s="4">
        <f>C181-'Capital Input'!$B$1</f>
        <v>215</v>
      </c>
      <c r="L181" s="3"/>
      <c r="Q181" s="4"/>
    </row>
    <row r="182" spans="1:17" x14ac:dyDescent="0.25">
      <c r="A182" s="3">
        <v>42275</v>
      </c>
      <c r="B182" t="s">
        <v>8</v>
      </c>
      <c r="C182">
        <v>225</v>
      </c>
      <c r="D182" t="str">
        <f t="shared" si="6"/>
        <v>Sep</v>
      </c>
      <c r="E182">
        <f t="shared" si="7"/>
        <v>2015</v>
      </c>
      <c r="F182" s="4">
        <f>C182-'Capital Input'!$B$1</f>
        <v>205</v>
      </c>
      <c r="L182" s="3"/>
      <c r="Q182" s="4"/>
    </row>
    <row r="183" spans="1:17" x14ac:dyDescent="0.25">
      <c r="A183" s="3">
        <v>42275</v>
      </c>
      <c r="B183" t="s">
        <v>6</v>
      </c>
      <c r="C183">
        <v>350</v>
      </c>
      <c r="D183" t="str">
        <f t="shared" si="6"/>
        <v>Sep</v>
      </c>
      <c r="E183">
        <f t="shared" si="7"/>
        <v>2015</v>
      </c>
      <c r="F183" s="4">
        <f>C183-'Capital Input'!$B$1</f>
        <v>330</v>
      </c>
      <c r="L183" s="3"/>
      <c r="Q183" s="4"/>
    </row>
    <row r="184" spans="1:17" x14ac:dyDescent="0.25">
      <c r="A184" s="3">
        <v>42275</v>
      </c>
      <c r="B184" t="s">
        <v>8</v>
      </c>
      <c r="C184">
        <v>230</v>
      </c>
      <c r="D184" t="str">
        <f t="shared" si="6"/>
        <v>Sep</v>
      </c>
      <c r="E184">
        <f t="shared" si="7"/>
        <v>2015</v>
      </c>
      <c r="F184" s="4">
        <f>C184-'Capital Input'!$B$1</f>
        <v>210</v>
      </c>
      <c r="L184" s="3"/>
      <c r="Q184" s="4"/>
    </row>
    <row r="185" spans="1:17" x14ac:dyDescent="0.25">
      <c r="A185" s="3">
        <v>42275</v>
      </c>
      <c r="B185" t="s">
        <v>24</v>
      </c>
      <c r="C185">
        <v>237.5</v>
      </c>
      <c r="D185" t="str">
        <f t="shared" si="6"/>
        <v>Sep</v>
      </c>
      <c r="E185">
        <f t="shared" si="7"/>
        <v>2015</v>
      </c>
      <c r="F185" s="4">
        <f>C185-'Capital Input'!$B$1</f>
        <v>217.5</v>
      </c>
      <c r="L185" s="3"/>
      <c r="Q185" s="4"/>
    </row>
    <row r="186" spans="1:17" x14ac:dyDescent="0.25">
      <c r="A186" s="3">
        <v>42275</v>
      </c>
      <c r="B186" t="s">
        <v>6</v>
      </c>
      <c r="C186">
        <v>237.5</v>
      </c>
      <c r="D186" t="str">
        <f t="shared" si="6"/>
        <v>Sep</v>
      </c>
      <c r="E186">
        <f t="shared" si="7"/>
        <v>2015</v>
      </c>
      <c r="F186" s="4">
        <f>C186-'Capital Input'!$B$1</f>
        <v>217.5</v>
      </c>
      <c r="L186" s="3"/>
      <c r="Q186" s="4"/>
    </row>
    <row r="187" spans="1:17" x14ac:dyDescent="0.25">
      <c r="A187" s="3">
        <v>42275</v>
      </c>
      <c r="B187" t="s">
        <v>8</v>
      </c>
      <c r="C187">
        <v>225</v>
      </c>
      <c r="D187" t="str">
        <f t="shared" si="6"/>
        <v>Sep</v>
      </c>
      <c r="E187">
        <f t="shared" si="7"/>
        <v>2015</v>
      </c>
      <c r="F187" s="4">
        <f>C187-'Capital Input'!$B$1</f>
        <v>205</v>
      </c>
      <c r="L187" s="3"/>
      <c r="Q187" s="4"/>
    </row>
    <row r="188" spans="1:17" x14ac:dyDescent="0.25">
      <c r="A188" s="3">
        <v>42275</v>
      </c>
      <c r="B188" t="s">
        <v>6</v>
      </c>
      <c r="C188">
        <v>37.5</v>
      </c>
      <c r="D188" t="str">
        <f t="shared" si="6"/>
        <v>Sep</v>
      </c>
      <c r="E188">
        <f t="shared" si="7"/>
        <v>2015</v>
      </c>
      <c r="F188" s="4">
        <f>C188-'Capital Input'!$B$1</f>
        <v>17.5</v>
      </c>
      <c r="L188" s="3"/>
      <c r="Q188" s="4"/>
    </row>
    <row r="189" spans="1:17" x14ac:dyDescent="0.25">
      <c r="A189" s="3">
        <v>42277</v>
      </c>
      <c r="B189" t="s">
        <v>6</v>
      </c>
      <c r="C189">
        <v>-362.5</v>
      </c>
      <c r="D189" t="str">
        <f t="shared" si="6"/>
        <v>Sep</v>
      </c>
      <c r="E189">
        <f t="shared" si="7"/>
        <v>2015</v>
      </c>
      <c r="F189" s="4">
        <f>C189-'Capital Input'!$B$1</f>
        <v>-382.5</v>
      </c>
    </row>
    <row r="190" spans="1:17" x14ac:dyDescent="0.25">
      <c r="A190" s="3">
        <v>42277</v>
      </c>
      <c r="B190" t="s">
        <v>8</v>
      </c>
      <c r="C190">
        <v>-220</v>
      </c>
      <c r="D190" t="str">
        <f t="shared" si="6"/>
        <v>Sep</v>
      </c>
      <c r="E190">
        <f t="shared" si="7"/>
        <v>2015</v>
      </c>
      <c r="F190" s="4">
        <f>C190-'Capital Input'!$B$1</f>
        <v>-240</v>
      </c>
    </row>
    <row r="191" spans="1:17" x14ac:dyDescent="0.25">
      <c r="A191" s="3">
        <v>42282</v>
      </c>
      <c r="B191" t="s">
        <v>6</v>
      </c>
      <c r="C191">
        <v>300</v>
      </c>
      <c r="D191" t="str">
        <f t="shared" si="6"/>
        <v>Oct</v>
      </c>
      <c r="E191">
        <f t="shared" si="7"/>
        <v>2015</v>
      </c>
      <c r="F191" s="4">
        <f>C191-'Capital Input'!$B$1</f>
        <v>280</v>
      </c>
    </row>
    <row r="192" spans="1:17" x14ac:dyDescent="0.25">
      <c r="A192" s="3">
        <v>42282</v>
      </c>
      <c r="B192" t="s">
        <v>6</v>
      </c>
      <c r="C192">
        <v>-100</v>
      </c>
      <c r="D192" t="str">
        <f t="shared" si="6"/>
        <v>Oct</v>
      </c>
      <c r="E192">
        <f t="shared" si="7"/>
        <v>2015</v>
      </c>
      <c r="F192" s="4">
        <f>C192-'Capital Input'!$B$1</f>
        <v>-120</v>
      </c>
    </row>
    <row r="193" spans="1:6" x14ac:dyDescent="0.25">
      <c r="A193" s="3">
        <v>42284</v>
      </c>
      <c r="B193" t="s">
        <v>6</v>
      </c>
      <c r="C193">
        <v>-337.5</v>
      </c>
      <c r="D193" t="str">
        <f t="shared" si="6"/>
        <v>Oct</v>
      </c>
      <c r="E193">
        <f t="shared" si="7"/>
        <v>2015</v>
      </c>
      <c r="F193" s="4">
        <f>C193-'Capital Input'!$B$1</f>
        <v>-357.5</v>
      </c>
    </row>
    <row r="194" spans="1:6" x14ac:dyDescent="0.25">
      <c r="A194" s="3">
        <v>42284</v>
      </c>
      <c r="B194" t="s">
        <v>6</v>
      </c>
      <c r="C194">
        <v>300</v>
      </c>
      <c r="D194" t="str">
        <f t="shared" si="6"/>
        <v>Oct</v>
      </c>
      <c r="E194">
        <f t="shared" si="7"/>
        <v>2015</v>
      </c>
      <c r="F194" s="4">
        <f>C194-'Capital Input'!$B$1</f>
        <v>280</v>
      </c>
    </row>
    <row r="195" spans="1:6" x14ac:dyDescent="0.25">
      <c r="A195" s="3">
        <v>42285</v>
      </c>
      <c r="B195" t="s">
        <v>6</v>
      </c>
      <c r="C195">
        <v>-50</v>
      </c>
      <c r="D195" t="str">
        <f t="shared" si="6"/>
        <v>Oct</v>
      </c>
      <c r="E195">
        <f t="shared" si="7"/>
        <v>2015</v>
      </c>
      <c r="F195" s="4">
        <f>C195-'Capital Input'!$B$1</f>
        <v>-70</v>
      </c>
    </row>
    <row r="196" spans="1:6" x14ac:dyDescent="0.25">
      <c r="A196" s="3">
        <v>42285</v>
      </c>
      <c r="B196" t="s">
        <v>24</v>
      </c>
      <c r="C196">
        <v>-50</v>
      </c>
      <c r="D196" t="str">
        <f t="shared" si="6"/>
        <v>Oct</v>
      </c>
      <c r="E196">
        <f t="shared" si="7"/>
        <v>2015</v>
      </c>
      <c r="F196" s="4">
        <f>C196-'Capital Input'!$B$1</f>
        <v>-70</v>
      </c>
    </row>
    <row r="197" spans="1:6" x14ac:dyDescent="0.25">
      <c r="A197" s="3">
        <v>42292</v>
      </c>
      <c r="B197" t="s">
        <v>6</v>
      </c>
      <c r="C197">
        <v>225</v>
      </c>
      <c r="D197" t="str">
        <f t="shared" si="6"/>
        <v>Oct</v>
      </c>
      <c r="E197">
        <f t="shared" si="7"/>
        <v>2015</v>
      </c>
      <c r="F197" s="4">
        <f>C197-'Capital Input'!$B$1</f>
        <v>205</v>
      </c>
    </row>
    <row r="198" spans="1:6" x14ac:dyDescent="0.25">
      <c r="A198" s="3">
        <v>42292</v>
      </c>
      <c r="B198" t="s">
        <v>24</v>
      </c>
      <c r="C198">
        <v>225</v>
      </c>
      <c r="D198" t="str">
        <f t="shared" si="6"/>
        <v>Oct</v>
      </c>
      <c r="E198">
        <f t="shared" si="7"/>
        <v>2015</v>
      </c>
      <c r="F198" s="4">
        <f>C198-'Capital Input'!$B$1</f>
        <v>205</v>
      </c>
    </row>
    <row r="199" spans="1:6" x14ac:dyDescent="0.25">
      <c r="A199" s="3">
        <v>42292</v>
      </c>
      <c r="B199" t="s">
        <v>6</v>
      </c>
      <c r="C199">
        <v>50</v>
      </c>
      <c r="D199" t="str">
        <f t="shared" si="6"/>
        <v>Oct</v>
      </c>
      <c r="E199">
        <f t="shared" si="7"/>
        <v>2015</v>
      </c>
      <c r="F199" s="4">
        <f>C199-'Capital Input'!$B$1</f>
        <v>30</v>
      </c>
    </row>
    <row r="200" spans="1:6" x14ac:dyDescent="0.25">
      <c r="A200" s="3">
        <v>42292</v>
      </c>
      <c r="B200" t="s">
        <v>24</v>
      </c>
      <c r="C200">
        <v>50</v>
      </c>
      <c r="D200" t="str">
        <f t="shared" si="6"/>
        <v>Oct</v>
      </c>
      <c r="E200">
        <f t="shared" si="7"/>
        <v>2015</v>
      </c>
      <c r="F200" s="4">
        <f>C200-'Capital Input'!$B$1</f>
        <v>30</v>
      </c>
    </row>
    <row r="201" spans="1:6" x14ac:dyDescent="0.25">
      <c r="A201" s="3">
        <v>42299</v>
      </c>
      <c r="B201" t="s">
        <v>24</v>
      </c>
      <c r="C201">
        <v>200</v>
      </c>
      <c r="D201" t="str">
        <f t="shared" si="6"/>
        <v>Oct</v>
      </c>
      <c r="E201">
        <f t="shared" si="7"/>
        <v>2015</v>
      </c>
      <c r="F201" s="4">
        <f>C201-'Capital Input'!$B$1</f>
        <v>180</v>
      </c>
    </row>
    <row r="202" spans="1:6" x14ac:dyDescent="0.25">
      <c r="A202" s="3">
        <v>42299</v>
      </c>
      <c r="B202" t="s">
        <v>24</v>
      </c>
      <c r="C202">
        <v>212.5</v>
      </c>
      <c r="D202" t="str">
        <f t="shared" si="6"/>
        <v>Oct</v>
      </c>
      <c r="E202">
        <f t="shared" si="7"/>
        <v>2015</v>
      </c>
      <c r="F202" s="4">
        <f>C202-'Capital Input'!$B$1</f>
        <v>192.5</v>
      </c>
    </row>
    <row r="203" spans="1:6" x14ac:dyDescent="0.25">
      <c r="A203" s="3">
        <v>42299</v>
      </c>
      <c r="B203" t="s">
        <v>24</v>
      </c>
      <c r="C203">
        <v>212.5</v>
      </c>
      <c r="D203" t="str">
        <f t="shared" si="6"/>
        <v>Oct</v>
      </c>
      <c r="E203">
        <f t="shared" si="7"/>
        <v>2015</v>
      </c>
      <c r="F203" s="4">
        <f>C203-'Capital Input'!$B$1</f>
        <v>192.5</v>
      </c>
    </row>
    <row r="204" spans="1:6" x14ac:dyDescent="0.25">
      <c r="A204" s="3">
        <v>42299</v>
      </c>
      <c r="B204" t="s">
        <v>24</v>
      </c>
      <c r="C204">
        <v>-287.5</v>
      </c>
      <c r="D204" t="str">
        <f t="shared" si="6"/>
        <v>Oct</v>
      </c>
      <c r="E204">
        <f t="shared" si="7"/>
        <v>2015</v>
      </c>
      <c r="F204" s="4">
        <f>C204-'Capital Input'!$B$1</f>
        <v>-307.5</v>
      </c>
    </row>
    <row r="205" spans="1:6" x14ac:dyDescent="0.25">
      <c r="A205" s="3">
        <v>42299</v>
      </c>
      <c r="B205" t="s">
        <v>6</v>
      </c>
      <c r="C205">
        <v>200</v>
      </c>
      <c r="D205" t="str">
        <f t="shared" ref="D205:D209" si="12">TEXT(A205,"mmm")</f>
        <v>Oct</v>
      </c>
      <c r="E205">
        <f t="shared" ref="E205:E209" si="13">YEAR(A205)</f>
        <v>2015</v>
      </c>
      <c r="F205" s="4">
        <f>C205-'Capital Input'!$B$1</f>
        <v>180</v>
      </c>
    </row>
    <row r="206" spans="1:6" x14ac:dyDescent="0.25">
      <c r="A206" s="3">
        <v>42299</v>
      </c>
      <c r="B206" t="s">
        <v>6</v>
      </c>
      <c r="C206">
        <v>212.5</v>
      </c>
      <c r="D206" t="str">
        <f t="shared" si="12"/>
        <v>Oct</v>
      </c>
      <c r="E206">
        <f t="shared" si="13"/>
        <v>2015</v>
      </c>
      <c r="F206" s="4">
        <f>C206-'Capital Input'!$B$1</f>
        <v>192.5</v>
      </c>
    </row>
    <row r="207" spans="1:6" x14ac:dyDescent="0.25">
      <c r="A207" s="3">
        <v>42299</v>
      </c>
      <c r="B207" t="s">
        <v>6</v>
      </c>
      <c r="C207">
        <v>212.5</v>
      </c>
      <c r="D207" t="str">
        <f t="shared" si="12"/>
        <v>Oct</v>
      </c>
      <c r="E207">
        <f t="shared" si="13"/>
        <v>2015</v>
      </c>
      <c r="F207" s="4">
        <f>C207-'Capital Input'!$B$1</f>
        <v>192.5</v>
      </c>
    </row>
    <row r="208" spans="1:6" x14ac:dyDescent="0.25">
      <c r="A208" s="3">
        <v>42299</v>
      </c>
      <c r="B208" t="s">
        <v>6</v>
      </c>
      <c r="C208">
        <v>-287.5</v>
      </c>
      <c r="D208" t="str">
        <f t="shared" si="12"/>
        <v>Oct</v>
      </c>
      <c r="E208">
        <f t="shared" si="13"/>
        <v>2015</v>
      </c>
      <c r="F208" s="4">
        <f>C208-'Capital Input'!$B$1</f>
        <v>-307.5</v>
      </c>
    </row>
    <row r="209" spans="1:6" x14ac:dyDescent="0.25">
      <c r="A209" s="3">
        <v>42299</v>
      </c>
      <c r="B209" t="s">
        <v>6</v>
      </c>
      <c r="C209">
        <v>-37.5</v>
      </c>
      <c r="D209" t="str">
        <f t="shared" si="12"/>
        <v>Oct</v>
      </c>
      <c r="E209">
        <f t="shared" si="13"/>
        <v>2015</v>
      </c>
      <c r="F209" s="4">
        <f>C209-'Capital Input'!$B$1</f>
        <v>-57.5</v>
      </c>
    </row>
    <row r="210" spans="1:6" x14ac:dyDescent="0.25">
      <c r="A210" s="3">
        <v>42299</v>
      </c>
      <c r="B210" t="s">
        <v>8</v>
      </c>
      <c r="C210">
        <v>-165</v>
      </c>
      <c r="D210" t="str">
        <f t="shared" ref="D210:D222" si="14">TEXT(A210,"mmm")</f>
        <v>Oct</v>
      </c>
      <c r="E210">
        <f t="shared" ref="E210:E222" si="15">YEAR(A210)</f>
        <v>2015</v>
      </c>
      <c r="F210" s="4">
        <f>C210-'Capital Input'!$B$1</f>
        <v>-185</v>
      </c>
    </row>
    <row r="211" spans="1:6" x14ac:dyDescent="0.25">
      <c r="A211" s="3">
        <v>42300</v>
      </c>
      <c r="B211" t="s">
        <v>8</v>
      </c>
      <c r="C211">
        <v>-225</v>
      </c>
      <c r="D211" t="str">
        <f t="shared" si="14"/>
        <v>Oct</v>
      </c>
      <c r="E211">
        <f t="shared" si="15"/>
        <v>2015</v>
      </c>
      <c r="F211" s="4">
        <f>C211-'Capital Input'!$B$1</f>
        <v>-245</v>
      </c>
    </row>
    <row r="212" spans="1:6" x14ac:dyDescent="0.25">
      <c r="A212" s="3">
        <v>42305</v>
      </c>
      <c r="B212" t="s">
        <v>6</v>
      </c>
      <c r="C212">
        <v>-137.5</v>
      </c>
      <c r="D212" t="str">
        <f t="shared" si="14"/>
        <v>Oct</v>
      </c>
      <c r="E212">
        <f t="shared" si="15"/>
        <v>2015</v>
      </c>
      <c r="F212" s="4">
        <f>C212-'Capital Input'!$B$1</f>
        <v>-157.5</v>
      </c>
    </row>
    <row r="213" spans="1:6" x14ac:dyDescent="0.25">
      <c r="A213" s="3">
        <v>42310</v>
      </c>
      <c r="B213" t="s">
        <v>6</v>
      </c>
      <c r="C213">
        <v>300</v>
      </c>
      <c r="D213" t="str">
        <f t="shared" si="14"/>
        <v>Nov</v>
      </c>
      <c r="E213">
        <f t="shared" si="15"/>
        <v>2015</v>
      </c>
      <c r="F213" s="4">
        <f>C213-'Capital Input'!$B$1</f>
        <v>280</v>
      </c>
    </row>
    <row r="214" spans="1:6" x14ac:dyDescent="0.25">
      <c r="A214" s="3">
        <v>42317</v>
      </c>
      <c r="B214" t="s">
        <v>8</v>
      </c>
      <c r="C214">
        <v>230</v>
      </c>
      <c r="D214" t="str">
        <f t="shared" si="14"/>
        <v>Nov</v>
      </c>
      <c r="E214">
        <f t="shared" si="15"/>
        <v>2015</v>
      </c>
      <c r="F214" s="4">
        <f>C214-'Capital Input'!$B$1</f>
        <v>210</v>
      </c>
    </row>
    <row r="215" spans="1:6" x14ac:dyDescent="0.25">
      <c r="A215" s="3">
        <v>42317</v>
      </c>
      <c r="B215" t="s">
        <v>6</v>
      </c>
      <c r="C215">
        <v>325</v>
      </c>
      <c r="D215" t="str">
        <f t="shared" si="14"/>
        <v>Nov</v>
      </c>
      <c r="E215">
        <f t="shared" si="15"/>
        <v>2015</v>
      </c>
      <c r="F215" s="4">
        <f>C215-'Capital Input'!$B$1</f>
        <v>305</v>
      </c>
    </row>
    <row r="216" spans="1:6" x14ac:dyDescent="0.25">
      <c r="A216" s="3">
        <v>42317</v>
      </c>
      <c r="B216" t="s">
        <v>6</v>
      </c>
      <c r="C216">
        <v>-387.5</v>
      </c>
      <c r="D216" t="str">
        <f t="shared" si="14"/>
        <v>Nov</v>
      </c>
      <c r="E216">
        <f t="shared" si="15"/>
        <v>2015</v>
      </c>
      <c r="F216" s="4">
        <f>C216-'Capital Input'!$B$1</f>
        <v>-407.5</v>
      </c>
    </row>
    <row r="217" spans="1:6" x14ac:dyDescent="0.25">
      <c r="A217" s="3">
        <v>42317</v>
      </c>
      <c r="B217" t="s">
        <v>8</v>
      </c>
      <c r="C217">
        <v>-285</v>
      </c>
      <c r="D217" t="str">
        <f t="shared" si="14"/>
        <v>Nov</v>
      </c>
      <c r="E217">
        <f t="shared" si="15"/>
        <v>2015</v>
      </c>
      <c r="F217" s="4">
        <f>C217-'Capital Input'!$B$1</f>
        <v>-305</v>
      </c>
    </row>
    <row r="218" spans="1:6" x14ac:dyDescent="0.25">
      <c r="A218" s="3">
        <v>42317</v>
      </c>
      <c r="B218" t="s">
        <v>24</v>
      </c>
      <c r="C218">
        <v>-250</v>
      </c>
      <c r="D218" t="str">
        <f t="shared" si="14"/>
        <v>Nov</v>
      </c>
      <c r="E218">
        <f t="shared" si="15"/>
        <v>2015</v>
      </c>
      <c r="F218" s="4">
        <f>C218-'Capital Input'!$B$1</f>
        <v>-270</v>
      </c>
    </row>
    <row r="219" spans="1:6" x14ac:dyDescent="0.25">
      <c r="A219" s="3">
        <v>42320</v>
      </c>
      <c r="B219" t="s">
        <v>6</v>
      </c>
      <c r="C219">
        <v>-237.5</v>
      </c>
      <c r="D219" t="str">
        <f t="shared" si="14"/>
        <v>Nov</v>
      </c>
      <c r="E219">
        <f t="shared" si="15"/>
        <v>2015</v>
      </c>
      <c r="F219" s="4">
        <f>C219-'Capital Input'!$B$1</f>
        <v>-257.5</v>
      </c>
    </row>
    <row r="220" spans="1:6" x14ac:dyDescent="0.25">
      <c r="A220" s="3">
        <v>42320</v>
      </c>
      <c r="B220" t="s">
        <v>24</v>
      </c>
      <c r="C220">
        <v>-237.5</v>
      </c>
      <c r="D220" t="str">
        <f t="shared" si="14"/>
        <v>Nov</v>
      </c>
      <c r="E220">
        <f t="shared" si="15"/>
        <v>2015</v>
      </c>
      <c r="F220" s="4">
        <f>C220-'Capital Input'!$B$1</f>
        <v>-257.5</v>
      </c>
    </row>
    <row r="221" spans="1:6" x14ac:dyDescent="0.25">
      <c r="A221" s="3">
        <v>42320</v>
      </c>
      <c r="B221" t="s">
        <v>6</v>
      </c>
      <c r="C221">
        <v>350</v>
      </c>
      <c r="D221" t="str">
        <f t="shared" si="14"/>
        <v>Nov</v>
      </c>
      <c r="E221">
        <f t="shared" si="15"/>
        <v>2015</v>
      </c>
      <c r="F221" s="4">
        <f>C221-'Capital Input'!$B$1</f>
        <v>330</v>
      </c>
    </row>
    <row r="222" spans="1:6" x14ac:dyDescent="0.25">
      <c r="A222" s="3">
        <v>42320</v>
      </c>
      <c r="B222" t="s">
        <v>8</v>
      </c>
      <c r="C222">
        <v>230</v>
      </c>
      <c r="D222" t="str">
        <f t="shared" si="14"/>
        <v>Nov</v>
      </c>
      <c r="E222">
        <f t="shared" si="15"/>
        <v>2015</v>
      </c>
      <c r="F222" s="4">
        <f>C222-'Capital Input'!$B$1</f>
        <v>210</v>
      </c>
    </row>
    <row r="223" spans="1:6" x14ac:dyDescent="0.25">
      <c r="A223" s="3">
        <v>42340</v>
      </c>
      <c r="B223" t="s">
        <v>24</v>
      </c>
      <c r="C223">
        <v>237.5</v>
      </c>
      <c r="D223" t="str">
        <f t="shared" ref="D223:D229" si="16">TEXT(A223,"mmm")</f>
        <v>Dec</v>
      </c>
      <c r="E223">
        <f t="shared" ref="E223:E229" si="17">YEAR(A223)</f>
        <v>2015</v>
      </c>
      <c r="F223" s="4">
        <f>C223-'Capital Input'!$B$1</f>
        <v>217.5</v>
      </c>
    </row>
    <row r="224" spans="1:6" x14ac:dyDescent="0.25">
      <c r="A224" s="3">
        <v>42340</v>
      </c>
      <c r="B224" t="s">
        <v>6</v>
      </c>
      <c r="C224">
        <v>237.5</v>
      </c>
      <c r="D224" t="str">
        <f t="shared" si="16"/>
        <v>Dec</v>
      </c>
      <c r="E224">
        <f t="shared" si="17"/>
        <v>2015</v>
      </c>
      <c r="F224" s="4">
        <f>C224-'Capital Input'!$B$1</f>
        <v>217.5</v>
      </c>
    </row>
    <row r="225" spans="1:6" x14ac:dyDescent="0.25">
      <c r="A225" s="3">
        <v>42340</v>
      </c>
      <c r="B225" t="s">
        <v>8</v>
      </c>
      <c r="C225">
        <v>115</v>
      </c>
      <c r="D225" t="str">
        <f t="shared" si="16"/>
        <v>Dec</v>
      </c>
      <c r="E225">
        <f t="shared" si="17"/>
        <v>2015</v>
      </c>
      <c r="F225" s="4">
        <f>C225-'Capital Input'!$B$1</f>
        <v>95</v>
      </c>
    </row>
    <row r="226" spans="1:6" x14ac:dyDescent="0.25">
      <c r="A226" s="3">
        <v>42341</v>
      </c>
      <c r="B226" t="s">
        <v>6</v>
      </c>
      <c r="C226">
        <v>325</v>
      </c>
      <c r="D226" t="str">
        <f t="shared" si="16"/>
        <v>Dec</v>
      </c>
      <c r="E226">
        <f t="shared" si="17"/>
        <v>2015</v>
      </c>
      <c r="F226" s="4">
        <f>C226-'Capital Input'!$B$1</f>
        <v>305</v>
      </c>
    </row>
    <row r="227" spans="1:6" x14ac:dyDescent="0.25">
      <c r="A227" s="3">
        <v>42341</v>
      </c>
      <c r="B227" t="s">
        <v>8</v>
      </c>
      <c r="C227">
        <v>230</v>
      </c>
      <c r="D227" t="str">
        <f t="shared" si="16"/>
        <v>Dec</v>
      </c>
      <c r="E227">
        <f t="shared" si="17"/>
        <v>2015</v>
      </c>
      <c r="F227" s="4">
        <f>C227-'Capital Input'!$B$1</f>
        <v>210</v>
      </c>
    </row>
    <row r="228" spans="1:6" x14ac:dyDescent="0.25">
      <c r="A228" s="3">
        <v>42341</v>
      </c>
      <c r="B228" t="s">
        <v>6</v>
      </c>
      <c r="C228">
        <v>-375</v>
      </c>
      <c r="D228" t="str">
        <f t="shared" si="16"/>
        <v>Dec</v>
      </c>
      <c r="E228">
        <f t="shared" si="17"/>
        <v>2015</v>
      </c>
      <c r="F228" s="4">
        <f>C228-'Capital Input'!$B$1</f>
        <v>-395</v>
      </c>
    </row>
    <row r="229" spans="1:6" x14ac:dyDescent="0.25">
      <c r="A229" s="3">
        <v>42341</v>
      </c>
      <c r="B229" t="s">
        <v>8</v>
      </c>
      <c r="C229">
        <v>230</v>
      </c>
      <c r="D229" t="str">
        <f t="shared" si="16"/>
        <v>Dec</v>
      </c>
      <c r="E229">
        <f t="shared" si="17"/>
        <v>2015</v>
      </c>
      <c r="F229" s="4">
        <f>C229-'Capital Input'!$B$1</f>
        <v>210</v>
      </c>
    </row>
    <row r="230" spans="1:6" x14ac:dyDescent="0.25">
      <c r="A230" s="3">
        <v>42345</v>
      </c>
      <c r="B230" t="s">
        <v>6</v>
      </c>
      <c r="C230">
        <v>200</v>
      </c>
      <c r="D230" t="str">
        <f t="shared" ref="D230:D258" si="18">TEXT(A230,"mmm")</f>
        <v>Dec</v>
      </c>
      <c r="E230">
        <f t="shared" ref="E230:E238" si="19">YEAR(A230)</f>
        <v>2015</v>
      </c>
      <c r="F230" s="4">
        <f>C230-'Capital Input'!$B$1</f>
        <v>180</v>
      </c>
    </row>
    <row r="231" spans="1:6" x14ac:dyDescent="0.25">
      <c r="A231" s="3">
        <v>42345</v>
      </c>
      <c r="B231" t="s">
        <v>6</v>
      </c>
      <c r="C231">
        <v>237.5</v>
      </c>
      <c r="D231" t="str">
        <f t="shared" si="18"/>
        <v>Dec</v>
      </c>
      <c r="E231">
        <f t="shared" si="19"/>
        <v>2015</v>
      </c>
      <c r="F231" s="4">
        <f>C231-'Capital Input'!$B$1</f>
        <v>217.5</v>
      </c>
    </row>
    <row r="232" spans="1:6" x14ac:dyDescent="0.25">
      <c r="A232" s="3">
        <v>42345</v>
      </c>
      <c r="B232" t="s">
        <v>6</v>
      </c>
      <c r="C232">
        <v>-237.5</v>
      </c>
      <c r="D232" t="str">
        <f t="shared" si="18"/>
        <v>Dec</v>
      </c>
      <c r="E232">
        <f t="shared" si="19"/>
        <v>2015</v>
      </c>
      <c r="F232" s="4">
        <f>C232-'Capital Input'!$B$1</f>
        <v>-257.5</v>
      </c>
    </row>
    <row r="233" spans="1:6" x14ac:dyDescent="0.25">
      <c r="A233" s="3">
        <v>42345</v>
      </c>
      <c r="B233" t="s">
        <v>24</v>
      </c>
      <c r="C233">
        <v>200</v>
      </c>
      <c r="D233" t="str">
        <f t="shared" si="18"/>
        <v>Dec</v>
      </c>
      <c r="E233">
        <f t="shared" si="19"/>
        <v>2015</v>
      </c>
      <c r="F233" s="4">
        <f>C233-'Capital Input'!$B$1</f>
        <v>180</v>
      </c>
    </row>
    <row r="234" spans="1:6" x14ac:dyDescent="0.25">
      <c r="A234" s="3">
        <v>42345</v>
      </c>
      <c r="B234" t="s">
        <v>24</v>
      </c>
      <c r="C234">
        <v>237.5</v>
      </c>
      <c r="D234" t="str">
        <f t="shared" si="18"/>
        <v>Dec</v>
      </c>
      <c r="E234">
        <f t="shared" si="19"/>
        <v>2015</v>
      </c>
      <c r="F234" s="4">
        <f>C234-'Capital Input'!$B$1</f>
        <v>217.5</v>
      </c>
    </row>
    <row r="235" spans="1:6" x14ac:dyDescent="0.25">
      <c r="A235" s="3">
        <v>42345</v>
      </c>
      <c r="B235" t="s">
        <v>24</v>
      </c>
      <c r="C235">
        <v>-237.5</v>
      </c>
      <c r="D235" t="str">
        <f t="shared" si="18"/>
        <v>Dec</v>
      </c>
      <c r="E235">
        <f t="shared" si="19"/>
        <v>2015</v>
      </c>
      <c r="F235" s="4">
        <f>C235-'Capital Input'!$B$1</f>
        <v>-257.5</v>
      </c>
    </row>
    <row r="236" spans="1:6" x14ac:dyDescent="0.25">
      <c r="A236" s="3">
        <v>42345</v>
      </c>
      <c r="B236" t="s">
        <v>8</v>
      </c>
      <c r="C236">
        <v>-165</v>
      </c>
      <c r="D236" t="str">
        <f t="shared" si="18"/>
        <v>Dec</v>
      </c>
      <c r="E236">
        <f t="shared" si="19"/>
        <v>2015</v>
      </c>
      <c r="F236" s="4">
        <f>C236-'Capital Input'!$B$1</f>
        <v>-185</v>
      </c>
    </row>
    <row r="237" spans="1:6" x14ac:dyDescent="0.25">
      <c r="A237" s="3">
        <v>42345</v>
      </c>
      <c r="B237" t="s">
        <v>6</v>
      </c>
      <c r="C237">
        <v>-287.5</v>
      </c>
      <c r="D237" t="str">
        <f t="shared" si="18"/>
        <v>Dec</v>
      </c>
      <c r="E237">
        <f t="shared" si="19"/>
        <v>2015</v>
      </c>
      <c r="F237" s="4">
        <f>C237-'Capital Input'!$B$1</f>
        <v>-307.5</v>
      </c>
    </row>
    <row r="238" spans="1:6" x14ac:dyDescent="0.25">
      <c r="A238" s="3">
        <v>42345</v>
      </c>
      <c r="B238" t="s">
        <v>8</v>
      </c>
      <c r="C238">
        <v>-225</v>
      </c>
      <c r="D238" t="str">
        <f t="shared" si="18"/>
        <v>Dec</v>
      </c>
      <c r="E238">
        <f t="shared" si="19"/>
        <v>2015</v>
      </c>
      <c r="F238" s="4">
        <f>C238-'Capital Input'!$B$1</f>
        <v>-245</v>
      </c>
    </row>
    <row r="239" spans="1:6" x14ac:dyDescent="0.25">
      <c r="A239" s="3">
        <v>42346</v>
      </c>
      <c r="B239" t="s">
        <v>6</v>
      </c>
      <c r="C239">
        <v>-387.5</v>
      </c>
      <c r="D239" t="str">
        <f t="shared" si="18"/>
        <v>Dec</v>
      </c>
      <c r="E239">
        <f t="shared" ref="E239:E258" si="20">YEAR(A239)</f>
        <v>2015</v>
      </c>
      <c r="F239" s="4">
        <f>C239-'Capital Input'!$B$1</f>
        <v>-407.5</v>
      </c>
    </row>
    <row r="240" spans="1:6" x14ac:dyDescent="0.25">
      <c r="A240" s="3">
        <v>42349</v>
      </c>
      <c r="B240" t="s">
        <v>8</v>
      </c>
      <c r="C240">
        <v>150</v>
      </c>
      <c r="D240" t="str">
        <f t="shared" si="18"/>
        <v>Dec</v>
      </c>
      <c r="E240">
        <f t="shared" si="20"/>
        <v>2015</v>
      </c>
      <c r="F240" s="4">
        <f>C240-'Capital Input'!$B$1</f>
        <v>130</v>
      </c>
    </row>
    <row r="241" spans="1:6" x14ac:dyDescent="0.25">
      <c r="A241" s="3">
        <v>42349</v>
      </c>
      <c r="B241" t="s">
        <v>8</v>
      </c>
      <c r="C241">
        <v>225</v>
      </c>
      <c r="D241" t="str">
        <f t="shared" si="18"/>
        <v>Dec</v>
      </c>
      <c r="E241">
        <f t="shared" si="20"/>
        <v>2015</v>
      </c>
      <c r="F241" s="4">
        <f>C241-'Capital Input'!$B$1</f>
        <v>205</v>
      </c>
    </row>
    <row r="242" spans="1:6" x14ac:dyDescent="0.25">
      <c r="A242" s="3">
        <v>42349</v>
      </c>
      <c r="B242" t="s">
        <v>8</v>
      </c>
      <c r="C242">
        <v>175</v>
      </c>
      <c r="D242" t="str">
        <f t="shared" si="18"/>
        <v>Dec</v>
      </c>
      <c r="E242">
        <f t="shared" si="20"/>
        <v>2015</v>
      </c>
      <c r="F242" s="4">
        <f>C242-'Capital Input'!$B$1</f>
        <v>155</v>
      </c>
    </row>
    <row r="243" spans="1:6" x14ac:dyDescent="0.25">
      <c r="A243" s="3">
        <v>42349</v>
      </c>
      <c r="B243" t="s">
        <v>8</v>
      </c>
      <c r="C243">
        <v>-185</v>
      </c>
      <c r="D243" t="str">
        <f t="shared" si="18"/>
        <v>Dec</v>
      </c>
      <c r="E243">
        <f t="shared" si="20"/>
        <v>2015</v>
      </c>
      <c r="F243" s="4">
        <f>C243-'Capital Input'!$B$1</f>
        <v>-205</v>
      </c>
    </row>
    <row r="244" spans="1:6" x14ac:dyDescent="0.25">
      <c r="A244" s="3">
        <v>42353</v>
      </c>
      <c r="B244" t="s">
        <v>6</v>
      </c>
      <c r="C244">
        <v>300</v>
      </c>
      <c r="D244" t="str">
        <f t="shared" si="18"/>
        <v>Dec</v>
      </c>
      <c r="E244">
        <f t="shared" si="20"/>
        <v>2015</v>
      </c>
      <c r="F244" s="4">
        <f>C244-'Capital Input'!$B$1</f>
        <v>280</v>
      </c>
    </row>
    <row r="245" spans="1:6" x14ac:dyDescent="0.25">
      <c r="A245" s="3">
        <v>42353</v>
      </c>
      <c r="B245" t="s">
        <v>6</v>
      </c>
      <c r="C245">
        <v>-350</v>
      </c>
      <c r="D245" t="str">
        <f t="shared" si="18"/>
        <v>Dec</v>
      </c>
      <c r="E245">
        <f t="shared" si="20"/>
        <v>2015</v>
      </c>
      <c r="F245" s="4">
        <f>C245-'Capital Input'!$B$1</f>
        <v>-370</v>
      </c>
    </row>
    <row r="246" spans="1:6" x14ac:dyDescent="0.25">
      <c r="A246" s="3">
        <v>42354</v>
      </c>
      <c r="B246" t="s">
        <v>8</v>
      </c>
      <c r="C246">
        <v>-220</v>
      </c>
      <c r="D246" t="str">
        <f t="shared" si="18"/>
        <v>Dec</v>
      </c>
      <c r="E246">
        <f t="shared" si="20"/>
        <v>2015</v>
      </c>
      <c r="F246" s="4">
        <f>C246-'Capital Input'!$B$1</f>
        <v>-240</v>
      </c>
    </row>
    <row r="247" spans="1:6" x14ac:dyDescent="0.25">
      <c r="A247" s="3">
        <v>42355</v>
      </c>
      <c r="B247" t="s">
        <v>8</v>
      </c>
      <c r="C247">
        <v>-215</v>
      </c>
      <c r="D247" t="str">
        <f t="shared" si="18"/>
        <v>Dec</v>
      </c>
      <c r="E247">
        <f t="shared" si="20"/>
        <v>2015</v>
      </c>
      <c r="F247" s="4">
        <f>C247-'Capital Input'!$B$1</f>
        <v>-235</v>
      </c>
    </row>
    <row r="248" spans="1:6" x14ac:dyDescent="0.25">
      <c r="A248" s="3">
        <v>42361</v>
      </c>
      <c r="B248" t="s">
        <v>8</v>
      </c>
      <c r="C248">
        <v>-20</v>
      </c>
      <c r="D248" t="str">
        <f t="shared" si="18"/>
        <v>Dec</v>
      </c>
      <c r="E248">
        <f t="shared" si="20"/>
        <v>2015</v>
      </c>
      <c r="F248" s="4">
        <f>C248-'Capital Input'!$B$1</f>
        <v>-40</v>
      </c>
    </row>
    <row r="249" spans="1:6" x14ac:dyDescent="0.25">
      <c r="A249" s="3">
        <v>42361</v>
      </c>
      <c r="B249" t="s">
        <v>6</v>
      </c>
      <c r="C249">
        <v>300</v>
      </c>
      <c r="D249" t="str">
        <f t="shared" si="18"/>
        <v>Dec</v>
      </c>
      <c r="E249">
        <f t="shared" si="20"/>
        <v>2015</v>
      </c>
      <c r="F249" s="4">
        <f>C249-'Capital Input'!$B$1</f>
        <v>280</v>
      </c>
    </row>
    <row r="250" spans="1:6" x14ac:dyDescent="0.25">
      <c r="A250" s="3">
        <v>42361</v>
      </c>
      <c r="B250" t="s">
        <v>6</v>
      </c>
      <c r="C250">
        <v>350</v>
      </c>
      <c r="D250" t="str">
        <f t="shared" si="18"/>
        <v>Dec</v>
      </c>
      <c r="E250">
        <f t="shared" si="20"/>
        <v>2015</v>
      </c>
      <c r="F250" s="4">
        <f>C250-'Capital Input'!$B$1</f>
        <v>330</v>
      </c>
    </row>
    <row r="251" spans="1:6" x14ac:dyDescent="0.25">
      <c r="A251" s="3">
        <v>42361</v>
      </c>
      <c r="B251" t="s">
        <v>6</v>
      </c>
      <c r="C251">
        <v>50</v>
      </c>
      <c r="D251" t="str">
        <f t="shared" si="18"/>
        <v>Dec</v>
      </c>
      <c r="E251">
        <f t="shared" si="20"/>
        <v>2015</v>
      </c>
      <c r="F251" s="4">
        <f>C251-'Capital Input'!$B$1</f>
        <v>30</v>
      </c>
    </row>
    <row r="252" spans="1:6" x14ac:dyDescent="0.25">
      <c r="A252" s="3">
        <v>42361</v>
      </c>
      <c r="B252" t="s">
        <v>8</v>
      </c>
      <c r="C252">
        <v>115</v>
      </c>
      <c r="D252" t="str">
        <f t="shared" si="18"/>
        <v>Dec</v>
      </c>
      <c r="E252">
        <f t="shared" si="20"/>
        <v>2015</v>
      </c>
      <c r="F252" s="4">
        <f>C252-'Capital Input'!$B$1</f>
        <v>95</v>
      </c>
    </row>
    <row r="253" spans="1:6" x14ac:dyDescent="0.25">
      <c r="A253" s="3">
        <v>42356</v>
      </c>
      <c r="B253" t="s">
        <v>6</v>
      </c>
      <c r="C253">
        <v>-100</v>
      </c>
      <c r="D253" t="str">
        <f t="shared" si="18"/>
        <v>Dec</v>
      </c>
      <c r="E253">
        <f t="shared" si="20"/>
        <v>2015</v>
      </c>
      <c r="F253" s="4">
        <f>C253-'Capital Input'!$B$1</f>
        <v>-120</v>
      </c>
    </row>
    <row r="254" spans="1:6" x14ac:dyDescent="0.25">
      <c r="A254" s="3">
        <v>42366</v>
      </c>
      <c r="B254" t="s">
        <v>8</v>
      </c>
      <c r="C254">
        <v>-80</v>
      </c>
      <c r="D254" t="str">
        <f t="shared" si="18"/>
        <v>Dec</v>
      </c>
      <c r="E254">
        <f t="shared" si="20"/>
        <v>2015</v>
      </c>
      <c r="F254" s="4">
        <f>C254-'Capital Input'!$B$1</f>
        <v>-100</v>
      </c>
    </row>
    <row r="255" spans="1:6" x14ac:dyDescent="0.25">
      <c r="A255" s="3">
        <v>42367</v>
      </c>
      <c r="B255" t="s">
        <v>6</v>
      </c>
      <c r="C255">
        <v>212.5</v>
      </c>
      <c r="D255" t="str">
        <f t="shared" si="18"/>
        <v>Dec</v>
      </c>
      <c r="E255">
        <f t="shared" si="20"/>
        <v>2015</v>
      </c>
      <c r="F255" s="4">
        <f>C255-'Capital Input'!$B$1</f>
        <v>192.5</v>
      </c>
    </row>
    <row r="256" spans="1:6" x14ac:dyDescent="0.25">
      <c r="A256" s="3">
        <v>42367</v>
      </c>
      <c r="B256" t="s">
        <v>24</v>
      </c>
      <c r="C256">
        <v>212.5</v>
      </c>
      <c r="D256" t="str">
        <f t="shared" si="18"/>
        <v>Dec</v>
      </c>
      <c r="E256">
        <f t="shared" si="20"/>
        <v>2015</v>
      </c>
      <c r="F256" s="4">
        <f>C256-'Capital Input'!$B$1</f>
        <v>192.5</v>
      </c>
    </row>
    <row r="257" spans="1:6" x14ac:dyDescent="0.25">
      <c r="A257" s="3">
        <v>42367</v>
      </c>
      <c r="B257" t="s">
        <v>8</v>
      </c>
      <c r="C257">
        <v>235</v>
      </c>
      <c r="D257" t="str">
        <f t="shared" si="18"/>
        <v>Dec</v>
      </c>
      <c r="E257">
        <f t="shared" si="20"/>
        <v>2015</v>
      </c>
      <c r="F257" s="4">
        <f>C257-'Capital Input'!$B$1</f>
        <v>215</v>
      </c>
    </row>
    <row r="258" spans="1:6" x14ac:dyDescent="0.25">
      <c r="A258" s="3">
        <v>42367</v>
      </c>
      <c r="B258" t="s">
        <v>8</v>
      </c>
      <c r="C258">
        <v>-30</v>
      </c>
      <c r="D258" t="str">
        <f t="shared" si="18"/>
        <v>Dec</v>
      </c>
      <c r="E258">
        <f t="shared" si="20"/>
        <v>2015</v>
      </c>
      <c r="F258" s="4">
        <f>C258-'Capital Input'!$B$1</f>
        <v>-50</v>
      </c>
    </row>
    <row r="259" spans="1:6" x14ac:dyDescent="0.25">
      <c r="F259" s="4"/>
    </row>
    <row r="260" spans="1:6" x14ac:dyDescent="0.25">
      <c r="F260" s="4"/>
    </row>
  </sheetData>
  <autoFilter ref="A1:F188"/>
  <sortState ref="A2:I112">
    <sortCondition ref="A2:A112"/>
    <sortCondition ref="B2:B1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Capital Input</vt:lpstr>
      <vt:lpstr>Performance Summary</vt:lpstr>
      <vt:lpstr>Periodical Returns</vt:lpstr>
      <vt:lpstr>Performance Graph</vt:lpstr>
      <vt:lpstr>Trade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Templeton</dc:creator>
  <cp:lastModifiedBy>Mike Templeton</cp:lastModifiedBy>
  <dcterms:created xsi:type="dcterms:W3CDTF">2015-07-04T22:23:26Z</dcterms:created>
  <dcterms:modified xsi:type="dcterms:W3CDTF">2016-01-04T19:18:42Z</dcterms:modified>
</cp:coreProperties>
</file>